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90" windowWidth="11640" windowHeight="4935" tabRatio="881" firstSheet="1" activeTab="2"/>
  </bookViews>
  <sheets>
    <sheet name="sua  mau an tuyen khong ro 9" sheetId="1" state="hidden" r:id="rId1"/>
    <sheet name="Mẫu BC việc theo CHV Mẫu 06" sheetId="2" r:id="rId2"/>
    <sheet name="Mẫu BC tiền theo CHV Mẫu 07" sheetId="3" r:id="rId3"/>
  </sheets>
  <definedNames>
    <definedName name="_xlnm.Print_Titles" localSheetId="2">'Mẫu BC tiền theo CHV Mẫu 07'!$6:$11</definedName>
    <definedName name="_xlnm.Print_Titles" localSheetId="1">'Mẫu BC việc theo CHV Mẫu 06'!$6:$11</definedName>
  </definedNames>
  <calcPr fullCalcOnLoad="1"/>
</workbook>
</file>

<file path=xl/sharedStrings.xml><?xml version="1.0" encoding="utf-8"?>
<sst xmlns="http://schemas.openxmlformats.org/spreadsheetml/2006/main" count="379" uniqueCount="201">
  <si>
    <t>I</t>
  </si>
  <si>
    <t>II</t>
  </si>
  <si>
    <t>Số việc</t>
  </si>
  <si>
    <t>NGƯỜI LẬP BIỂU</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</si>
  <si>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</si>
  <si>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</si>
  <si>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</si>
  <si>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</si>
  <si>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</si>
  <si>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</si>
  <si>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</si>
  <si>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</si>
  <si>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</si>
  <si>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</si>
  <si>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</si>
  <si>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</si>
  <si>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Tổng số</t>
  </si>
  <si>
    <t>Tổng số</t>
  </si>
  <si>
    <t xml:space="preserve">CHIA THEO CƠ QUAN THI HÀNH ÁN VÀ CHẤP HÀNH VIÊN </t>
  </si>
  <si>
    <t xml:space="preserve">         CỤC TRƯỞNG (CHI CỤC TRƯỞNG)</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</si>
  <si>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</si>
  <si>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</si>
  <si>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</si>
  <si>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</si>
  <si>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</si>
  <si>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</si>
  <si>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</si>
  <si>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</si>
  <si>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</si>
  <si>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</si>
  <si>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</si>
  <si>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</si>
  <si>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</si>
  <si>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</si>
  <si>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</si>
  <si>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</si>
  <si>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</si>
  <si>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</si>
  <si>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</si>
  <si>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</si>
  <si>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</si>
  <si>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</si>
  <si>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</si>
  <si>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</si>
  <si>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</si>
  <si>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</si>
  <si>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</si>
  <si>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</si>
  <si>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</si>
  <si>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</si>
  <si>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</si>
  <si>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</si>
  <si>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</si>
  <si>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</si>
  <si>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Tổng số phải thi hành</t>
  </si>
  <si>
    <t>Có điều kiện thi hành</t>
  </si>
  <si>
    <t>1.3</t>
  </si>
  <si>
    <t>Đang thi hành</t>
  </si>
  <si>
    <t>1.4</t>
  </si>
  <si>
    <t>1.5</t>
  </si>
  <si>
    <t>Tạm đình chỉ thi hành án</t>
  </si>
  <si>
    <t>1.6</t>
  </si>
  <si>
    <t>1.7</t>
  </si>
  <si>
    <t>3.1</t>
  </si>
  <si>
    <t>3.2</t>
  </si>
  <si>
    <t>3.3</t>
  </si>
  <si>
    <t>4.1</t>
  </si>
  <si>
    <t>5.1</t>
  </si>
  <si>
    <t>5.2</t>
  </si>
  <si>
    <t>5.3</t>
  </si>
  <si>
    <t>1.8</t>
  </si>
  <si>
    <t>Giảm thi hành án</t>
  </si>
  <si>
    <t>Ngày nhận báo cáo:……/….…/……………</t>
  </si>
  <si>
    <t>Tổng số thụ lý</t>
  </si>
  <si>
    <t>Năm trước
chuyển sang</t>
  </si>
  <si>
    <t xml:space="preserve">Mới
thụ lý
</t>
  </si>
  <si>
    <t>Thi hành
xong</t>
  </si>
  <si>
    <t>Đình chỉ
thi hành án</t>
  </si>
  <si>
    <t>Hoãn
thi hành án</t>
  </si>
  <si>
    <t xml:space="preserve">   KẾT QUẢ THI HÀNH ÁN DÂN SỰ TÍNH BẰNG TIỀN </t>
  </si>
  <si>
    <t>Ban hành theo TT số: 08/2015/TT-BTP</t>
  </si>
  <si>
    <t>ngày 26 tháng 6 năm 2015</t>
  </si>
  <si>
    <t>Cục THADS tỉnh Lào Cai</t>
  </si>
  <si>
    <t>Ban hành theo TT số:</t>
  </si>
  <si>
    <t xml:space="preserve"> 08/2015/TT-BTP ngày 26/6/2015</t>
  </si>
  <si>
    <t xml:space="preserve">                                 </t>
  </si>
  <si>
    <t>Tổng cục Thi hành án dân sự</t>
  </si>
  <si>
    <t>Cục THADS tỉnh</t>
  </si>
  <si>
    <t>Lục Xuân Diu</t>
  </si>
  <si>
    <t>Tạ Thị Lan Anh</t>
  </si>
  <si>
    <t>Nguyễn Thị Tuyết</t>
  </si>
  <si>
    <t>Chu Thị Thúy Hằng</t>
  </si>
  <si>
    <t>Quách Thị Thu Phương</t>
  </si>
  <si>
    <t>Vũ Ngọc Phương</t>
  </si>
  <si>
    <t>Chi  cục THADS huyện, TP</t>
  </si>
  <si>
    <t>Thành phố Lào Cai</t>
  </si>
  <si>
    <t>Bùi Văn Yên</t>
  </si>
  <si>
    <t>Đỗ Ngọc Ba</t>
  </si>
  <si>
    <t>Nguyễn Văn Đáng</t>
  </si>
  <si>
    <t>Đỗ Anh Tuấn</t>
  </si>
  <si>
    <t>Vũ Thị Liễu</t>
  </si>
  <si>
    <t>Hoàng Minh Tuấn</t>
  </si>
  <si>
    <t>Nguyễn Thị Luyến</t>
  </si>
  <si>
    <t>Đặng Đình Sử</t>
  </si>
  <si>
    <t>Huyện Bát Xát</t>
  </si>
  <si>
    <t>Mai Xuân Hòa</t>
  </si>
  <si>
    <t>Nguyễn Quang Hiệp</t>
  </si>
  <si>
    <t>2.3</t>
  </si>
  <si>
    <t>Nguyễn Thị Thu Thủy</t>
  </si>
  <si>
    <t>2.4</t>
  </si>
  <si>
    <t>Nguyễn Thanh Tùng</t>
  </si>
  <si>
    <t>Huyện Bảo Thắng</t>
  </si>
  <si>
    <t>Hà Khắc Thắng</t>
  </si>
  <si>
    <t>Phạm Đình Huy</t>
  </si>
  <si>
    <t>Đặng Hồng Thái</t>
  </si>
  <si>
    <t>3.4</t>
  </si>
  <si>
    <t>Nguyễn Văn Mười</t>
  </si>
  <si>
    <t>3.5</t>
  </si>
  <si>
    <t>Nguyễn Duy Hoàng</t>
  </si>
  <si>
    <t>Huyện Bảo Yên</t>
  </si>
  <si>
    <t>Phạm Quang Thiện</t>
  </si>
  <si>
    <t>Trần Văn Cầm</t>
  </si>
  <si>
    <t>Hà Văn Hưng</t>
  </si>
  <si>
    <t>Huyện Bắc Hà</t>
  </si>
  <si>
    <t>Tạ Công Hùng</t>
  </si>
  <si>
    <t>Huyện Văn Bàn</t>
  </si>
  <si>
    <t>6.1</t>
  </si>
  <si>
    <t>Nông Hữu Lan</t>
  </si>
  <si>
    <t>6.2</t>
  </si>
  <si>
    <t>Nguyễn Đình Thóa</t>
  </si>
  <si>
    <t>Huyện Sa Pa</t>
  </si>
  <si>
    <t>7.1</t>
  </si>
  <si>
    <t>Ngô Minh Thăng</t>
  </si>
  <si>
    <t>7.2</t>
  </si>
  <si>
    <t>Nguyễn Xuân Hoàn</t>
  </si>
  <si>
    <t>7.3</t>
  </si>
  <si>
    <t>Hoàng Đăng Thiện</t>
  </si>
  <si>
    <t>Huyện Mường Khương</t>
  </si>
  <si>
    <t>8.1</t>
  </si>
  <si>
    <t>Phạm Xuân Đạt</t>
  </si>
  <si>
    <t>8.2</t>
  </si>
  <si>
    <t>Nguyễn Hoàng Mai</t>
  </si>
  <si>
    <t>8.3</t>
  </si>
  <si>
    <t>Nguyễn Mạnh Hường</t>
  </si>
  <si>
    <t>Huyện Si Ma Cai</t>
  </si>
  <si>
    <t>9.1</t>
  </si>
  <si>
    <t>Vũ Trường Trinh</t>
  </si>
  <si>
    <t>9.2</t>
  </si>
  <si>
    <t>Hoàng Văn Bưu</t>
  </si>
  <si>
    <t xml:space="preserve">            NGƯỜI LẬP BIỂU</t>
  </si>
  <si>
    <t>Đơn vị  báo cáo:</t>
  </si>
  <si>
    <t>Tỷ lệ thi hành xong %</t>
  </si>
  <si>
    <t>Tỷ lệ phân loại án</t>
  </si>
  <si>
    <t xml:space="preserve">            KT. CỤC TRƯỞNG </t>
  </si>
  <si>
    <t xml:space="preserve">       PHÓ CỤC TRƯỞNG</t>
  </si>
  <si>
    <t xml:space="preserve">      KT.CỤC TRƯỞNG </t>
  </si>
  <si>
    <t xml:space="preserve">      PHÓ CỤC TRƯỞNG</t>
  </si>
  <si>
    <t xml:space="preserve">         Lào Cai, ngày 05 tháng 4 năm 2016</t>
  </si>
  <si>
    <t xml:space="preserve">                     Lào Cai, ngày 05 tháng 4 năm 2016</t>
  </si>
  <si>
    <t xml:space="preserve">     Lào Cai, ngày 05 tháng 4 năm 2016</t>
  </si>
  <si>
    <t xml:space="preserve">                  Lào Cai, ngày 05 tháng 4 năm 2016</t>
  </si>
  <si>
    <t xml:space="preserve">            KẾT QUẢ THI HÀNH ÁN DÂN SỰ TÍNH BẰNG VIỆC </t>
  </si>
  <si>
    <t>Chưa có điều
 kiện thi hành</t>
  </si>
  <si>
    <t>Tỷ lệ thi hành xong (%)</t>
  </si>
  <si>
    <t>4.3</t>
  </si>
  <si>
    <t xml:space="preserve">
Tổng số chuyển
kỳ sau</t>
  </si>
  <si>
    <t>Tạm dừng THA để GQKN</t>
  </si>
  <si>
    <t>Trường hợp khác</t>
  </si>
  <si>
    <r>
      <t>Trường hợp khác</t>
    </r>
  </si>
  <si>
    <r>
      <t>Trường hợp khác</t>
    </r>
  </si>
  <si>
    <t>Cục rút lên thi hành</t>
  </si>
  <si>
    <r>
      <t xml:space="preserve">Đơn vị nhận báo cáo: </t>
    </r>
    <r>
      <rPr>
        <b/>
        <sz val="8"/>
        <rFont val="Times New Roman"/>
        <family val="1"/>
      </rPr>
      <t>Trung tâm DLTT&amp;TKTHA</t>
    </r>
  </si>
  <si>
    <r>
      <t xml:space="preserve">Đơn vị tính: </t>
    </r>
    <r>
      <rPr>
        <b/>
        <sz val="8"/>
        <rFont val="Times New Roman"/>
        <family val="1"/>
      </rPr>
      <t>1.000 VNĐ</t>
    </r>
  </si>
  <si>
    <t>Đạt hay không đạt tỷ lệ chuyển kỳ sau</t>
  </si>
  <si>
    <t>Tỷ lệ chuyển kỳ sau  %</t>
  </si>
  <si>
    <t>Tỉ lệ chuyển kỳ sau (%)</t>
  </si>
  <si>
    <t>Số có điều kiện năm 2016  trước chuyển sang 2017</t>
  </si>
  <si>
    <t>Số có điều kiện năm 2017 chuyển sang 2018</t>
  </si>
  <si>
    <t>6.3</t>
  </si>
  <si>
    <t>Bùi Minh Nguyệt</t>
  </si>
  <si>
    <t>Kiều Cao Hạnh</t>
  </si>
  <si>
    <t>Sùng Quang Dùng</t>
  </si>
  <si>
    <t>Số có điều kiện  năm 2016 chuyên sang năm 2017</t>
  </si>
  <si>
    <t>Số có điều kiện  năm 2017 chuyển năm 2018</t>
  </si>
  <si>
    <t xml:space="preserve">KT.CỤC TRƯỞNG </t>
  </si>
  <si>
    <t xml:space="preserve">PHÓ CỤC TRƯỞNG </t>
  </si>
  <si>
    <t>Ghi chú:</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</si>
  <si>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</si>
  <si>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</si>
  <si>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</si>
  <si>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</si>
  <si>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r>
      <t xml:space="preserve">Đơn vị  nhận báo cáo: </t>
    </r>
    <r>
      <rPr>
        <b/>
        <sz val="10"/>
        <rFont val="Times New Roman"/>
        <family val="1"/>
      </rPr>
      <t>Trung tâm DLTT&amp;TKTHA</t>
    </r>
  </si>
  <si>
    <r>
      <t xml:space="preserve">            Đơn vị báo cáo:  </t>
    </r>
    <r>
      <rPr>
        <b/>
        <sz val="10"/>
        <rFont val="Times New Roman"/>
        <family val="1"/>
      </rPr>
      <t>Cục THADS tỉnh Lào Cai</t>
    </r>
  </si>
  <si>
    <t xml:space="preserve">            Tổng cục Thi hành án dân sự</t>
  </si>
  <si>
    <r>
      <t xml:space="preserve">             Đơn vị tính: </t>
    </r>
    <r>
      <rPr>
        <b/>
        <sz val="10"/>
        <rFont val="Times New Roman"/>
        <family val="1"/>
      </rPr>
      <t>Việc</t>
    </r>
  </si>
  <si>
    <t>Hà Thanh Giang</t>
  </si>
  <si>
    <t>4.2</t>
  </si>
  <si>
    <t>Tổng số (41 CHV)</t>
  </si>
  <si>
    <t xml:space="preserve"> </t>
  </si>
  <si>
    <t>Lào Cai, ngày 05 tháng 9 năm 2017</t>
  </si>
  <si>
    <t>11 tháng/năm 2017</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</si>
</sst>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42A]dd\ mmmm\ yyyy"/>
    <numFmt numFmtId="194" formatCode="#,###"/>
    <numFmt numFmtId="195" formatCode="\%"/>
    <numFmt numFmtId="196" formatCode="#\ ###\ ###"/>
    <numFmt numFmtId="197" formatCode="0.0"/>
    <numFmt numFmtId="198" formatCode="###\ ###\ ###"/>
    <numFmt numFmtId="199" formatCode="#\ ###\ ###\ ###"/>
    <numFmt numFmtId="200" formatCode="#\ ###"/>
    <numFmt numFmtId="201" formatCode="0.0%"/>
  </numFmts>
  <fonts count="61">
    <font>
      <sz val="12"/>
      <name val="Times New Roman"/>
      <family val="1"/>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4"/>
      <name val="Times New Roman"/>
      <family val="1"/>
    </font>
    <font>
      <b/>
      <i/>
      <sz val="6"/>
      <name val="Times New Roman"/>
      <family val="1"/>
    </font>
    <font>
      <i/>
      <sz val="6"/>
      <name val="Times New Roman"/>
      <family val="1"/>
    </font>
    <font>
      <i/>
      <sz val="14"/>
      <name val="Times New Roman"/>
      <family val="1"/>
    </font>
    <font>
      <b/>
      <i/>
      <sz val="8"/>
      <name val="Times New Roman"/>
      <family val="1"/>
    </font>
    <font>
      <b/>
      <sz val="6"/>
      <name val="Times New Roman"/>
      <family val="1"/>
    </font>
    <font>
      <sz val="10"/>
      <name val="Arial"/>
      <family val="2"/>
    </font>
    <font>
      <sz val="6"/>
      <name val="Times New Roman"/>
      <family val="1"/>
    </font>
    <font>
      <b/>
      <sz val="7"/>
      <name val="Times New Roman"/>
      <family val="1"/>
    </font>
    <font>
      <sz val="7"/>
      <name val="Times New Roman"/>
      <family val="1"/>
    </font>
    <font>
      <b/>
      <sz val="8"/>
      <name val=".VnTime"/>
      <family val="2"/>
    </font>
    <font>
      <i/>
      <sz val="7"/>
      <name val="Times New Roman"/>
      <family val="1"/>
    </font>
    <font>
      <i/>
      <sz val="8"/>
      <name val="Times New Roman"/>
      <family val="1"/>
    </font>
    <font>
      <sz val="12"/>
      <name val=".VnTime"/>
      <family val="2"/>
    </font>
    <font>
      <i/>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Times New Roman"/>
      <family val="1"/>
    </font>
    <font>
      <sz val="8"/>
      <color indexed="8"/>
      <name val="Times New Roman"/>
      <family val="1"/>
    </font>
    <font>
      <sz val="12"/>
      <color indexed="8"/>
      <name val="Times New Roman"/>
      <family val="1"/>
    </font>
    <font>
      <sz val="10"/>
      <color indexed="8"/>
      <name val="Times New Roman"/>
      <family val="1"/>
    </font>
    <font>
      <b/>
      <sz val="7"/>
      <color indexed="8"/>
      <name val="Times New Roman"/>
      <family val="1"/>
    </font>
    <font>
      <b/>
      <sz val="8"/>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style="hair"/>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21" borderId="2" applyNumberFormat="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0" fillId="23" borderId="7" applyNumberFormat="0" applyFont="0" applyAlignment="0" applyProtection="0"/>
    <xf numFmtId="0" fontId="51" fillId="20" borderId="8" applyNumberFormat="0" applyAlignment="0" applyProtection="0"/>
    <xf numFmtId="9" fontId="0" fillId="0" borderId="0" applyFont="0" applyFill="0" applyBorder="0" applyAlignment="0" applyProtection="0"/>
    <xf numFmtId="9" fontId="29"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12">
    <xf numFmtId="0" fontId="0" fillId="0" borderId="0" xfId="0" applyAlignment="1">
      <alignment/>
    </xf>
    <xf numFmtId="49" fontId="0" fillId="0" borderId="0" xfId="0" applyNumberFormat="1" applyFill="1" applyAlignment="1">
      <alignment/>
    </xf>
    <xf numFmtId="49" fontId="4" fillId="0" borderId="10" xfId="0" applyNumberFormat="1" applyFont="1" applyFill="1" applyBorder="1" applyAlignment="1">
      <alignment horizontal="left"/>
    </xf>
    <xf numFmtId="49" fontId="6"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4" fillId="0" borderId="12" xfId="0" applyNumberFormat="1" applyFont="1" applyFill="1" applyBorder="1" applyAlignment="1">
      <alignment/>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left"/>
    </xf>
    <xf numFmtId="49" fontId="14"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xf>
    <xf numFmtId="49" fontId="10" fillId="0" borderId="10" xfId="0" applyNumberFormat="1" applyFont="1" applyFill="1" applyBorder="1" applyAlignment="1">
      <alignment horizontal="left"/>
    </xf>
    <xf numFmtId="49" fontId="4"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17" fillId="0" borderId="0" xfId="0" applyNumberFormat="1" applyFont="1" applyFill="1" applyAlignment="1">
      <alignment/>
    </xf>
    <xf numFmtId="49" fontId="18" fillId="0" borderId="0" xfId="0" applyNumberFormat="1" applyFont="1" applyFill="1" applyAlignment="1">
      <alignment/>
    </xf>
    <xf numFmtId="49" fontId="2" fillId="0" borderId="0" xfId="0" applyNumberFormat="1" applyFont="1" applyFill="1" applyAlignment="1">
      <alignment/>
    </xf>
    <xf numFmtId="49" fontId="11"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4" fillId="0" borderId="10" xfId="0" applyNumberFormat="1" applyFont="1" applyFill="1" applyBorder="1" applyAlignment="1">
      <alignment/>
    </xf>
    <xf numFmtId="49" fontId="13" fillId="0" borderId="0" xfId="0" applyNumberFormat="1" applyFont="1" applyFill="1" applyBorder="1" applyAlignment="1">
      <alignment vertical="center" wrapText="1"/>
    </xf>
    <xf numFmtId="49" fontId="16" fillId="0" borderId="0" xfId="0" applyNumberFormat="1" applyFont="1" applyFill="1" applyAlignment="1">
      <alignment/>
    </xf>
    <xf numFmtId="49" fontId="19" fillId="0" borderId="0" xfId="0" applyNumberFormat="1" applyFont="1" applyFill="1" applyBorder="1" applyAlignment="1">
      <alignment vertical="center" wrapText="1"/>
    </xf>
    <xf numFmtId="49" fontId="0" fillId="24" borderId="0" xfId="0" applyNumberFormat="1" applyFont="1" applyFill="1" applyAlignment="1">
      <alignment/>
    </xf>
    <xf numFmtId="49" fontId="0" fillId="24" borderId="0" xfId="0" applyNumberFormat="1" applyFont="1" applyFill="1" applyAlignment="1">
      <alignment/>
    </xf>
    <xf numFmtId="49" fontId="0" fillId="24" borderId="0" xfId="0" applyNumberFormat="1" applyFont="1" applyFill="1" applyBorder="1" applyAlignment="1">
      <alignment/>
    </xf>
    <xf numFmtId="49" fontId="13" fillId="24" borderId="0" xfId="0" applyNumberFormat="1" applyFont="1" applyFill="1" applyAlignment="1">
      <alignment/>
    </xf>
    <xf numFmtId="49" fontId="1" fillId="24" borderId="0" xfId="0" applyNumberFormat="1" applyFont="1" applyFill="1" applyBorder="1" applyAlignment="1">
      <alignment/>
    </xf>
    <xf numFmtId="49" fontId="0" fillId="24" borderId="12" xfId="0" applyNumberFormat="1" applyFont="1" applyFill="1" applyBorder="1" applyAlignment="1">
      <alignment/>
    </xf>
    <xf numFmtId="49" fontId="0" fillId="24" borderId="10" xfId="0" applyNumberFormat="1" applyFont="1" applyFill="1" applyBorder="1" applyAlignment="1">
      <alignment/>
    </xf>
    <xf numFmtId="49" fontId="0" fillId="24" borderId="0" xfId="0" applyNumberFormat="1" applyFont="1" applyFill="1" applyAlignment="1">
      <alignment horizontal="center"/>
    </xf>
    <xf numFmtId="49" fontId="2" fillId="24" borderId="0" xfId="0" applyNumberFormat="1" applyFont="1" applyFill="1" applyAlignment="1">
      <alignment/>
    </xf>
    <xf numFmtId="49" fontId="21" fillId="24" borderId="0" xfId="0" applyNumberFormat="1" applyFont="1" applyFill="1" applyBorder="1" applyAlignment="1">
      <alignment/>
    </xf>
    <xf numFmtId="49" fontId="21" fillId="24" borderId="0" xfId="0" applyNumberFormat="1" applyFont="1" applyFill="1" applyAlignment="1">
      <alignment/>
    </xf>
    <xf numFmtId="194" fontId="2" fillId="24" borderId="0" xfId="0" applyNumberFormat="1" applyFont="1" applyFill="1" applyBorder="1" applyAlignment="1">
      <alignment/>
    </xf>
    <xf numFmtId="49" fontId="25" fillId="24" borderId="10" xfId="0" applyNumberFormat="1" applyFont="1" applyFill="1" applyBorder="1" applyAlignment="1" applyProtection="1">
      <alignment horizontal="center" vertical="center"/>
      <protection/>
    </xf>
    <xf numFmtId="49" fontId="25" fillId="24" borderId="0" xfId="0" applyNumberFormat="1" applyFont="1" applyFill="1" applyAlignment="1">
      <alignment/>
    </xf>
    <xf numFmtId="194" fontId="7" fillId="0" borderId="14" xfId="0" applyNumberFormat="1" applyFont="1" applyFill="1" applyBorder="1" applyAlignment="1" applyProtection="1">
      <alignment horizontal="center" vertical="center"/>
      <protection locked="0"/>
    </xf>
    <xf numFmtId="194" fontId="7" fillId="0" borderId="14" xfId="0" applyNumberFormat="1" applyFont="1" applyFill="1" applyBorder="1" applyAlignment="1">
      <alignment horizontal="left" vertical="center" wrapText="1"/>
    </xf>
    <xf numFmtId="194" fontId="12" fillId="24" borderId="0" xfId="0" applyNumberFormat="1" applyFont="1" applyFill="1" applyBorder="1" applyAlignment="1">
      <alignment horizontal="center" wrapText="1"/>
    </xf>
    <xf numFmtId="194" fontId="0" fillId="24" borderId="0" xfId="0" applyNumberFormat="1" applyFont="1" applyFill="1" applyAlignment="1">
      <alignment/>
    </xf>
    <xf numFmtId="194" fontId="19" fillId="24" borderId="0" xfId="0" applyNumberFormat="1" applyFont="1" applyFill="1" applyBorder="1" applyAlignment="1">
      <alignment horizontal="center" wrapText="1"/>
    </xf>
    <xf numFmtId="194" fontId="2" fillId="24" borderId="0" xfId="0" applyNumberFormat="1" applyFont="1" applyFill="1" applyAlignment="1">
      <alignment horizontal="left"/>
    </xf>
    <xf numFmtId="194" fontId="12" fillId="24" borderId="0" xfId="0" applyNumberFormat="1" applyFont="1" applyFill="1" applyBorder="1" applyAlignment="1">
      <alignment horizontal="center" vertical="center"/>
    </xf>
    <xf numFmtId="49" fontId="21" fillId="24" borderId="0" xfId="0" applyNumberFormat="1" applyFont="1" applyFill="1" applyBorder="1" applyAlignment="1">
      <alignment horizontal="center" wrapText="1"/>
    </xf>
    <xf numFmtId="194" fontId="7" fillId="0" borderId="0" xfId="0" applyNumberFormat="1" applyFont="1" applyFill="1" applyBorder="1" applyAlignment="1" applyProtection="1">
      <alignment horizontal="center" vertical="center"/>
      <protection locked="0"/>
    </xf>
    <xf numFmtId="194" fontId="7" fillId="0" borderId="0" xfId="0" applyNumberFormat="1" applyFont="1" applyFill="1" applyBorder="1" applyAlignment="1">
      <alignment horizontal="left" vertical="center" wrapText="1"/>
    </xf>
    <xf numFmtId="194" fontId="7" fillId="24" borderId="0" xfId="0" applyNumberFormat="1" applyFont="1" applyFill="1" applyBorder="1" applyAlignment="1" applyProtection="1">
      <alignment horizontal="right" vertical="center"/>
      <protection/>
    </xf>
    <xf numFmtId="194" fontId="0" fillId="24" borderId="0" xfId="0" applyNumberFormat="1" applyFont="1" applyFill="1" applyBorder="1" applyAlignment="1" applyProtection="1">
      <alignment horizontal="right" vertical="center"/>
      <protection/>
    </xf>
    <xf numFmtId="9" fontId="7" fillId="24" borderId="0" xfId="59" applyFont="1" applyFill="1" applyBorder="1" applyAlignment="1" applyProtection="1">
      <alignment horizontal="center" vertical="center"/>
      <protection/>
    </xf>
    <xf numFmtId="194" fontId="7" fillId="24" borderId="0" xfId="0" applyNumberFormat="1" applyFont="1" applyFill="1" applyBorder="1" applyAlignment="1" applyProtection="1">
      <alignment horizontal="center" vertical="center"/>
      <protection/>
    </xf>
    <xf numFmtId="194" fontId="19" fillId="24" borderId="0" xfId="0" applyNumberFormat="1" applyFont="1" applyFill="1" applyBorder="1" applyAlignment="1">
      <alignment horizontal="center" vertical="center"/>
    </xf>
    <xf numFmtId="49" fontId="26" fillId="24" borderId="0" xfId="0" applyNumberFormat="1" applyFont="1" applyFill="1" applyBorder="1" applyAlignment="1">
      <alignment horizontal="center" wrapText="1"/>
    </xf>
    <xf numFmtId="49" fontId="23" fillId="24" borderId="0" xfId="0" applyNumberFormat="1" applyFont="1" applyFill="1" applyAlignment="1">
      <alignment/>
    </xf>
    <xf numFmtId="49" fontId="23" fillId="24" borderId="0" xfId="0" applyNumberFormat="1" applyFont="1" applyFill="1" applyAlignment="1">
      <alignment/>
    </xf>
    <xf numFmtId="49" fontId="23" fillId="24" borderId="0" xfId="0" applyNumberFormat="1" applyFont="1" applyFill="1" applyAlignment="1">
      <alignment wrapText="1"/>
    </xf>
    <xf numFmtId="49" fontId="0" fillId="0" borderId="0" xfId="0" applyNumberFormat="1" applyFont="1" applyFill="1" applyAlignment="1">
      <alignment/>
    </xf>
    <xf numFmtId="49" fontId="0" fillId="0" borderId="0" xfId="0" applyNumberFormat="1" applyFont="1" applyFill="1" applyAlignment="1">
      <alignment/>
    </xf>
    <xf numFmtId="49" fontId="26" fillId="0" borderId="0" xfId="0" applyNumberFormat="1" applyFont="1" applyFill="1" applyBorder="1" applyAlignment="1">
      <alignment horizontal="center" wrapText="1"/>
    </xf>
    <xf numFmtId="49" fontId="21" fillId="0" borderId="0" xfId="0" applyNumberFormat="1" applyFont="1" applyFill="1" applyBorder="1" applyAlignment="1">
      <alignment horizontal="center" wrapText="1"/>
    </xf>
    <xf numFmtId="49" fontId="23" fillId="0" borderId="0" xfId="0" applyNumberFormat="1" applyFont="1" applyFill="1" applyAlignment="1">
      <alignment/>
    </xf>
    <xf numFmtId="49" fontId="23" fillId="0" borderId="0" xfId="0" applyNumberFormat="1" applyFont="1" applyFill="1" applyAlignment="1">
      <alignment wrapText="1"/>
    </xf>
    <xf numFmtId="49" fontId="21" fillId="0" borderId="0" xfId="0" applyNumberFormat="1" applyFont="1" applyFill="1" applyAlignment="1">
      <alignment/>
    </xf>
    <xf numFmtId="49" fontId="23" fillId="0" borderId="0" xfId="0" applyNumberFormat="1" applyFont="1" applyFill="1" applyAlignment="1">
      <alignment/>
    </xf>
    <xf numFmtId="49" fontId="30" fillId="24" borderId="0" xfId="0" applyNumberFormat="1" applyFont="1" applyFill="1" applyAlignment="1">
      <alignment/>
    </xf>
    <xf numFmtId="49" fontId="30" fillId="24" borderId="0" xfId="0" applyNumberFormat="1" applyFont="1" applyFill="1" applyAlignment="1">
      <alignment/>
    </xf>
    <xf numFmtId="49" fontId="25" fillId="24" borderId="0" xfId="0" applyNumberFormat="1" applyFont="1" applyFill="1" applyBorder="1" applyAlignment="1">
      <alignment horizontal="center" wrapText="1"/>
    </xf>
    <xf numFmtId="49" fontId="28" fillId="24" borderId="0" xfId="0" applyNumberFormat="1" applyFont="1" applyFill="1" applyBorder="1" applyAlignment="1">
      <alignment horizontal="center" wrapText="1"/>
    </xf>
    <xf numFmtId="49" fontId="30" fillId="24" borderId="0" xfId="0" applyNumberFormat="1" applyFont="1" applyFill="1" applyAlignment="1">
      <alignment wrapText="1"/>
    </xf>
    <xf numFmtId="49" fontId="28" fillId="24" borderId="0" xfId="0" applyNumberFormat="1" applyFont="1" applyFill="1" applyAlignment="1">
      <alignment/>
    </xf>
    <xf numFmtId="194" fontId="7" fillId="24" borderId="0" xfId="0" applyNumberFormat="1" applyFont="1" applyFill="1" applyAlignment="1">
      <alignment/>
    </xf>
    <xf numFmtId="194" fontId="7" fillId="24" borderId="0" xfId="0" applyNumberFormat="1" applyFont="1" applyFill="1" applyBorder="1" applyAlignment="1">
      <alignment/>
    </xf>
    <xf numFmtId="1" fontId="7" fillId="24" borderId="0" xfId="59" applyNumberFormat="1" applyFont="1" applyFill="1" applyAlignment="1">
      <alignment/>
    </xf>
    <xf numFmtId="194" fontId="33" fillId="24" borderId="0" xfId="0" applyNumberFormat="1" applyFont="1" applyFill="1" applyBorder="1" applyAlignment="1">
      <alignment/>
    </xf>
    <xf numFmtId="49" fontId="34" fillId="24" borderId="10" xfId="0" applyNumberFormat="1" applyFont="1" applyFill="1" applyBorder="1" applyAlignment="1" applyProtection="1">
      <alignment horizontal="center" vertical="center"/>
      <protection/>
    </xf>
    <xf numFmtId="49" fontId="7" fillId="24" borderId="0" xfId="0" applyNumberFormat="1" applyFont="1" applyFill="1" applyBorder="1" applyAlignment="1">
      <alignment horizontal="left"/>
    </xf>
    <xf numFmtId="198" fontId="32" fillId="24" borderId="14" xfId="0" applyNumberFormat="1" applyFont="1" applyFill="1" applyBorder="1" applyAlignment="1" applyProtection="1">
      <alignment horizontal="center" vertical="center" wrapText="1"/>
      <protection/>
    </xf>
    <xf numFmtId="9" fontId="32" fillId="24" borderId="14" xfId="59" applyFont="1" applyFill="1" applyBorder="1" applyAlignment="1" applyProtection="1">
      <alignment horizontal="center" vertical="center" wrapText="1"/>
      <protection/>
    </xf>
    <xf numFmtId="9" fontId="32" fillId="24" borderId="15" xfId="59" applyFont="1" applyFill="1" applyBorder="1" applyAlignment="1" applyProtection="1">
      <alignment horizontal="center" vertical="center" wrapText="1"/>
      <protection/>
    </xf>
    <xf numFmtId="198" fontId="32" fillId="24" borderId="14" xfId="0" applyNumberFormat="1" applyFont="1" applyFill="1" applyBorder="1" applyAlignment="1">
      <alignment horizontal="center" vertical="center" wrapText="1"/>
    </xf>
    <xf numFmtId="198" fontId="32" fillId="0" borderId="14" xfId="0" applyNumberFormat="1" applyFont="1" applyFill="1" applyBorder="1" applyAlignment="1" applyProtection="1">
      <alignment horizontal="center" vertical="center" wrapText="1"/>
      <protection/>
    </xf>
    <xf numFmtId="9" fontId="32" fillId="0" borderId="14" xfId="59" applyFont="1" applyFill="1" applyBorder="1" applyAlignment="1" applyProtection="1">
      <alignment horizontal="center" vertical="center" wrapText="1"/>
      <protection/>
    </xf>
    <xf numFmtId="9" fontId="4" fillId="24" borderId="14" xfId="59" applyFont="1" applyFill="1" applyBorder="1" applyAlignment="1" applyProtection="1">
      <alignment horizontal="center" vertical="center"/>
      <protection/>
    </xf>
    <xf numFmtId="194" fontId="4" fillId="0" borderId="14" xfId="0" applyNumberFormat="1" applyFont="1" applyFill="1" applyBorder="1" applyAlignment="1" applyProtection="1">
      <alignment horizontal="center" vertical="center"/>
      <protection locked="0"/>
    </xf>
    <xf numFmtId="194" fontId="4" fillId="0" borderId="14" xfId="0" applyNumberFormat="1" applyFont="1" applyFill="1" applyBorder="1" applyAlignment="1">
      <alignment horizontal="left" vertical="center" wrapText="1"/>
    </xf>
    <xf numFmtId="194" fontId="4" fillId="24" borderId="14" xfId="0" applyNumberFormat="1" applyFont="1" applyFill="1" applyBorder="1" applyAlignment="1" applyProtection="1">
      <alignment horizontal="center" vertical="center"/>
      <protection/>
    </xf>
    <xf numFmtId="9" fontId="4" fillId="0" borderId="14" xfId="59" applyFont="1" applyFill="1" applyBorder="1" applyAlignment="1" applyProtection="1">
      <alignment horizontal="center" vertical="center"/>
      <protection/>
    </xf>
    <xf numFmtId="194" fontId="4" fillId="24" borderId="14" xfId="0" applyNumberFormat="1" applyFont="1" applyFill="1" applyBorder="1" applyAlignment="1">
      <alignment horizontal="center" vertical="center"/>
    </xf>
    <xf numFmtId="49" fontId="7"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22" fillId="0" borderId="0" xfId="0" applyNumberFormat="1" applyFont="1" applyFill="1" applyBorder="1" applyAlignment="1">
      <alignment horizontal="left" wrapText="1"/>
    </xf>
    <xf numFmtId="49" fontId="6" fillId="0" borderId="0" xfId="0" applyNumberFormat="1" applyFont="1" applyFill="1" applyBorder="1" applyAlignment="1">
      <alignment horizontal="left" wrapText="1"/>
    </xf>
    <xf numFmtId="49" fontId="34" fillId="0" borderId="10" xfId="0" applyNumberFormat="1" applyFont="1" applyFill="1" applyBorder="1" applyAlignment="1" applyProtection="1">
      <alignment horizontal="center" vertical="center"/>
      <protection/>
    </xf>
    <xf numFmtId="49" fontId="35" fillId="0" borderId="10" xfId="0" applyNumberFormat="1" applyFont="1" applyFill="1" applyBorder="1" applyAlignment="1" applyProtection="1">
      <alignment horizontal="center" vertical="center"/>
      <protection/>
    </xf>
    <xf numFmtId="198" fontId="32" fillId="0" borderId="11" xfId="0" applyNumberFormat="1" applyFont="1" applyFill="1" applyBorder="1" applyAlignment="1">
      <alignment horizontal="center" vertical="center" wrapText="1"/>
    </xf>
    <xf numFmtId="49" fontId="35" fillId="0" borderId="0" xfId="0" applyNumberFormat="1" applyFont="1" applyFill="1" applyBorder="1" applyAlignment="1">
      <alignment horizontal="center" wrapText="1"/>
    </xf>
    <xf numFmtId="49" fontId="22"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7" fillId="0" borderId="0" xfId="0" applyNumberFormat="1" applyFont="1" applyFill="1" applyAlignment="1">
      <alignment/>
    </xf>
    <xf numFmtId="49" fontId="7" fillId="0" borderId="0" xfId="0" applyNumberFormat="1" applyFont="1" applyFill="1" applyAlignment="1">
      <alignment/>
    </xf>
    <xf numFmtId="49" fontId="22" fillId="0" borderId="0" xfId="0" applyNumberFormat="1" applyFont="1" applyFill="1" applyAlignment="1">
      <alignment horizontal="center"/>
    </xf>
    <xf numFmtId="49" fontId="21" fillId="0" borderId="0" xfId="0" applyNumberFormat="1" applyFont="1" applyFill="1" applyAlignment="1">
      <alignment horizontal="center"/>
    </xf>
    <xf numFmtId="49" fontId="0" fillId="0" borderId="0" xfId="0" applyNumberFormat="1" applyFont="1" applyFill="1" applyBorder="1" applyAlignment="1">
      <alignment/>
    </xf>
    <xf numFmtId="49" fontId="25" fillId="0" borderId="10" xfId="0" applyNumberFormat="1" applyFont="1" applyFill="1" applyBorder="1" applyAlignment="1" applyProtection="1">
      <alignment horizontal="center" vertical="center"/>
      <protection/>
    </xf>
    <xf numFmtId="9" fontId="5" fillId="0" borderId="14" xfId="59" applyFont="1" applyFill="1" applyBorder="1" applyAlignment="1" applyProtection="1">
      <alignment horizontal="center" vertical="center"/>
      <protection/>
    </xf>
    <xf numFmtId="9" fontId="7" fillId="0" borderId="0" xfId="59" applyFont="1" applyFill="1" applyBorder="1" applyAlignment="1" applyProtection="1">
      <alignment horizontal="center" vertical="center"/>
      <protection/>
    </xf>
    <xf numFmtId="194" fontId="19" fillId="0" borderId="0" xfId="0" applyNumberFormat="1" applyFont="1" applyFill="1" applyBorder="1" applyAlignment="1">
      <alignment horizontal="center" vertical="center"/>
    </xf>
    <xf numFmtId="194" fontId="12" fillId="0" borderId="0" xfId="0" applyNumberFormat="1" applyFont="1" applyFill="1" applyBorder="1" applyAlignment="1">
      <alignment horizontal="center" vertical="center"/>
    </xf>
    <xf numFmtId="194" fontId="2" fillId="0" borderId="0" xfId="0" applyNumberFormat="1" applyFont="1" applyFill="1" applyAlignment="1">
      <alignment horizontal="left"/>
    </xf>
    <xf numFmtId="194" fontId="0" fillId="0" borderId="0" xfId="0" applyNumberFormat="1" applyFont="1" applyFill="1" applyAlignment="1">
      <alignment/>
    </xf>
    <xf numFmtId="49" fontId="3" fillId="0" borderId="0" xfId="0" applyNumberFormat="1" applyFont="1" applyFill="1" applyBorder="1" applyAlignment="1">
      <alignment/>
    </xf>
    <xf numFmtId="49" fontId="3" fillId="0" borderId="0" xfId="0" applyNumberFormat="1" applyFont="1" applyFill="1" applyBorder="1" applyAlignment="1">
      <alignment wrapText="1"/>
    </xf>
    <xf numFmtId="194" fontId="5" fillId="0" borderId="14" xfId="0" applyNumberFormat="1" applyFont="1" applyFill="1" applyBorder="1" applyAlignment="1" applyProtection="1">
      <alignment horizontal="center" vertical="center"/>
      <protection/>
    </xf>
    <xf numFmtId="49" fontId="1" fillId="0" borderId="0" xfId="0" applyNumberFormat="1" applyFont="1" applyFill="1" applyBorder="1" applyAlignment="1">
      <alignment/>
    </xf>
    <xf numFmtId="49" fontId="16" fillId="0" borderId="0" xfId="0" applyNumberFormat="1" applyFont="1" applyFill="1" applyBorder="1" applyAlignment="1">
      <alignment/>
    </xf>
    <xf numFmtId="49" fontId="2" fillId="0" borderId="0" xfId="0" applyNumberFormat="1" applyFont="1" applyFill="1" applyBorder="1" applyAlignment="1">
      <alignment/>
    </xf>
    <xf numFmtId="194" fontId="4" fillId="24" borderId="14" xfId="0" applyNumberFormat="1" applyFont="1" applyFill="1" applyBorder="1" applyAlignment="1">
      <alignment horizontal="left" vertical="center" wrapText="1"/>
    </xf>
    <xf numFmtId="194" fontId="4" fillId="24" borderId="14" xfId="0" applyNumberFormat="1" applyFont="1" applyFill="1" applyBorder="1" applyAlignment="1" applyProtection="1">
      <alignment horizontal="center" vertical="center"/>
      <protection/>
    </xf>
    <xf numFmtId="194" fontId="4" fillId="24" borderId="14" xfId="0" applyNumberFormat="1" applyFont="1" applyFill="1" applyBorder="1" applyAlignment="1">
      <alignment horizontal="center" vertical="center"/>
    </xf>
    <xf numFmtId="9" fontId="4" fillId="24" borderId="14" xfId="59" applyFont="1" applyFill="1" applyBorder="1" applyAlignment="1" applyProtection="1">
      <alignment horizontal="center" vertical="center"/>
      <protection/>
    </xf>
    <xf numFmtId="9" fontId="5" fillId="24" borderId="14" xfId="59" applyFont="1" applyFill="1" applyBorder="1" applyAlignment="1" applyProtection="1">
      <alignment horizontal="center" vertical="center"/>
      <protection/>
    </xf>
    <xf numFmtId="194" fontId="5" fillId="24" borderId="14" xfId="0" applyNumberFormat="1" applyFont="1" applyFill="1" applyBorder="1" applyAlignment="1" applyProtection="1">
      <alignment horizontal="center" vertical="center"/>
      <protection/>
    </xf>
    <xf numFmtId="49" fontId="0" fillId="24" borderId="0" xfId="0" applyNumberFormat="1" applyFont="1" applyFill="1" applyAlignment="1">
      <alignment/>
    </xf>
    <xf numFmtId="194" fontId="4" fillId="24" borderId="14" xfId="0" applyNumberFormat="1" applyFont="1" applyFill="1" applyBorder="1" applyAlignment="1" applyProtection="1">
      <alignment horizontal="center" vertical="center"/>
      <protection locked="0"/>
    </xf>
    <xf numFmtId="194" fontId="13" fillId="24" borderId="0" xfId="0" applyNumberFormat="1" applyFont="1" applyFill="1" applyBorder="1" applyAlignment="1">
      <alignment horizontal="center" wrapText="1"/>
    </xf>
    <xf numFmtId="49" fontId="36" fillId="24" borderId="0" xfId="0" applyNumberFormat="1" applyFont="1" applyFill="1" applyBorder="1" applyAlignment="1">
      <alignment/>
    </xf>
    <xf numFmtId="194" fontId="0" fillId="24" borderId="0" xfId="0" applyNumberFormat="1" applyFont="1" applyFill="1" applyAlignment="1">
      <alignment/>
    </xf>
    <xf numFmtId="194" fontId="6" fillId="24" borderId="0" xfId="0" applyNumberFormat="1" applyFont="1" applyFill="1" applyAlignment="1">
      <alignment/>
    </xf>
    <xf numFmtId="194" fontId="3" fillId="24" borderId="0" xfId="0" applyNumberFormat="1" applyFont="1" applyFill="1" applyAlignment="1">
      <alignment wrapText="1"/>
    </xf>
    <xf numFmtId="194" fontId="12" fillId="24" borderId="0" xfId="0" applyNumberFormat="1" applyFont="1" applyFill="1" applyBorder="1" applyAlignment="1">
      <alignment vertical="center"/>
    </xf>
    <xf numFmtId="194" fontId="2" fillId="24" borderId="0" xfId="0" applyNumberFormat="1" applyFont="1" applyFill="1" applyAlignment="1">
      <alignment/>
    </xf>
    <xf numFmtId="9" fontId="32" fillId="24" borderId="14" xfId="59" applyFont="1" applyFill="1" applyBorder="1" applyAlignment="1" applyProtection="1">
      <alignment horizontal="center" vertical="center" wrapText="1"/>
      <protection/>
    </xf>
    <xf numFmtId="198" fontId="4" fillId="24" borderId="14" xfId="0" applyNumberFormat="1" applyFont="1" applyFill="1" applyBorder="1" applyAlignment="1" applyProtection="1">
      <alignment horizontal="right" vertical="center"/>
      <protection/>
    </xf>
    <xf numFmtId="198" fontId="4" fillId="24" borderId="14" xfId="59" applyNumberFormat="1" applyFont="1" applyFill="1" applyBorder="1" applyAlignment="1" applyProtection="1">
      <alignment horizontal="right" vertical="center"/>
      <protection/>
    </xf>
    <xf numFmtId="198" fontId="32" fillId="24" borderId="14" xfId="0" applyNumberFormat="1" applyFont="1" applyFill="1" applyBorder="1" applyAlignment="1" applyProtection="1">
      <alignment horizontal="center" vertical="center" wrapText="1"/>
      <protection/>
    </xf>
    <xf numFmtId="194" fontId="7" fillId="24" borderId="14" xfId="0" applyNumberFormat="1" applyFont="1" applyFill="1" applyBorder="1" applyAlignment="1" applyProtection="1">
      <alignment horizontal="center" vertical="center"/>
      <protection locked="0"/>
    </xf>
    <xf numFmtId="194" fontId="7" fillId="24" borderId="14" xfId="0" applyNumberFormat="1" applyFont="1" applyFill="1" applyBorder="1" applyAlignment="1">
      <alignment horizontal="left" vertical="center" wrapText="1"/>
    </xf>
    <xf numFmtId="198" fontId="32" fillId="24" borderId="14" xfId="0" applyNumberFormat="1" applyFont="1" applyFill="1" applyBorder="1" applyAlignment="1">
      <alignment horizontal="center" vertical="center" wrapText="1"/>
    </xf>
    <xf numFmtId="9" fontId="32" fillId="24" borderId="15" xfId="59" applyFont="1" applyFill="1" applyBorder="1" applyAlignment="1" applyProtection="1">
      <alignment horizontal="center" vertical="center" wrapText="1"/>
      <protection/>
    </xf>
    <xf numFmtId="198" fontId="32" fillId="24" borderId="11" xfId="0" applyNumberFormat="1" applyFont="1" applyFill="1" applyBorder="1" applyAlignment="1">
      <alignment horizontal="center" vertical="center" wrapText="1"/>
    </xf>
    <xf numFmtId="194" fontId="7" fillId="24" borderId="0" xfId="0" applyNumberFormat="1" applyFont="1" applyFill="1" applyAlignment="1">
      <alignment/>
    </xf>
    <xf numFmtId="49" fontId="0" fillId="24" borderId="0" xfId="0" applyNumberFormat="1" applyFill="1" applyAlignment="1">
      <alignment/>
    </xf>
    <xf numFmtId="194" fontId="4" fillId="24" borderId="14" xfId="0" applyNumberFormat="1" applyFont="1" applyFill="1" applyBorder="1" applyAlignment="1" applyProtection="1">
      <alignment horizontal="left" vertical="center"/>
      <protection locked="0"/>
    </xf>
    <xf numFmtId="9" fontId="4" fillId="24" borderId="16" xfId="59" applyFont="1" applyFill="1" applyBorder="1" applyAlignment="1" applyProtection="1">
      <alignment horizontal="center" vertical="center"/>
      <protection/>
    </xf>
    <xf numFmtId="9" fontId="5" fillId="24" borderId="16" xfId="59" applyFont="1" applyFill="1" applyBorder="1" applyAlignment="1" applyProtection="1">
      <alignment horizontal="center" vertical="center"/>
      <protection/>
    </xf>
    <xf numFmtId="49" fontId="7" fillId="24" borderId="14" xfId="0" applyNumberFormat="1" applyFont="1" applyFill="1" applyBorder="1" applyAlignment="1" applyProtection="1">
      <alignment horizontal="center" vertical="center"/>
      <protection locked="0"/>
    </xf>
    <xf numFmtId="198" fontId="55" fillId="24" borderId="14" xfId="0" applyNumberFormat="1" applyFont="1" applyFill="1" applyBorder="1" applyAlignment="1" applyProtection="1">
      <alignment horizontal="center" vertical="center" wrapText="1"/>
      <protection/>
    </xf>
    <xf numFmtId="194" fontId="56" fillId="24" borderId="14" xfId="0" applyNumberFormat="1" applyFont="1" applyFill="1" applyBorder="1" applyAlignment="1" applyProtection="1">
      <alignment horizontal="center" vertical="center"/>
      <protection locked="0"/>
    </xf>
    <xf numFmtId="194" fontId="56" fillId="24" borderId="14" xfId="0" applyNumberFormat="1" applyFont="1" applyFill="1" applyBorder="1" applyAlignment="1" applyProtection="1">
      <alignment horizontal="left" vertical="center"/>
      <protection locked="0"/>
    </xf>
    <xf numFmtId="194" fontId="55" fillId="24" borderId="14" xfId="0" applyNumberFormat="1" applyFont="1" applyFill="1" applyBorder="1" applyAlignment="1" applyProtection="1">
      <alignment horizontal="center" vertical="center" wrapText="1"/>
      <protection/>
    </xf>
    <xf numFmtId="9" fontId="55" fillId="24" borderId="14" xfId="59" applyFont="1" applyFill="1" applyBorder="1" applyAlignment="1" applyProtection="1">
      <alignment horizontal="center" vertical="center" wrapText="1"/>
      <protection/>
    </xf>
    <xf numFmtId="9" fontId="55" fillId="24" borderId="15" xfId="59" applyFont="1" applyFill="1" applyBorder="1" applyAlignment="1" applyProtection="1">
      <alignment horizontal="center" vertical="center" wrapText="1"/>
      <protection/>
    </xf>
    <xf numFmtId="198" fontId="55" fillId="24" borderId="15" xfId="0" applyNumberFormat="1" applyFont="1" applyFill="1" applyBorder="1" applyAlignment="1" applyProtection="1">
      <alignment horizontal="center" vertical="center" wrapText="1"/>
      <protection/>
    </xf>
    <xf numFmtId="198" fontId="55" fillId="24" borderId="11" xfId="0" applyNumberFormat="1" applyFont="1" applyFill="1" applyBorder="1" applyAlignment="1">
      <alignment horizontal="center" vertical="center" wrapText="1"/>
    </xf>
    <xf numFmtId="194" fontId="56" fillId="24" borderId="0" xfId="0" applyNumberFormat="1" applyFont="1" applyFill="1" applyAlignment="1">
      <alignment/>
    </xf>
    <xf numFmtId="49" fontId="57" fillId="24" borderId="0" xfId="0" applyNumberFormat="1" applyFont="1" applyFill="1" applyAlignment="1">
      <alignment/>
    </xf>
    <xf numFmtId="194" fontId="56" fillId="24" borderId="14" xfId="0" applyNumberFormat="1" applyFont="1" applyFill="1" applyBorder="1" applyAlignment="1">
      <alignment horizontal="left" vertical="center" wrapText="1"/>
    </xf>
    <xf numFmtId="9" fontId="55" fillId="24" borderId="16" xfId="59" applyFont="1" applyFill="1" applyBorder="1" applyAlignment="1" applyProtection="1">
      <alignment horizontal="center" vertical="center" wrapText="1"/>
      <protection/>
    </xf>
    <xf numFmtId="198" fontId="55" fillId="24" borderId="16" xfId="0" applyNumberFormat="1" applyFont="1" applyFill="1" applyBorder="1" applyAlignment="1" applyProtection="1">
      <alignment horizontal="center" vertical="center" wrapText="1"/>
      <protection/>
    </xf>
    <xf numFmtId="194" fontId="58" fillId="24" borderId="0" xfId="0" applyNumberFormat="1" applyFont="1" applyFill="1" applyAlignment="1">
      <alignment/>
    </xf>
    <xf numFmtId="194" fontId="0" fillId="24" borderId="0" xfId="0" applyNumberFormat="1" applyFont="1" applyFill="1" applyAlignment="1">
      <alignment horizontal="center" vertical="center" wrapText="1"/>
    </xf>
    <xf numFmtId="49" fontId="4" fillId="24" borderId="14" xfId="0" applyNumberFormat="1" applyFont="1" applyFill="1" applyBorder="1" applyAlignment="1" applyProtection="1">
      <alignment horizontal="center" vertical="center"/>
      <protection locked="0"/>
    </xf>
    <xf numFmtId="197" fontId="4" fillId="24" borderId="14" xfId="0" applyNumberFormat="1" applyFont="1" applyFill="1" applyBorder="1" applyAlignment="1" applyProtection="1">
      <alignment horizontal="center" vertical="center"/>
      <protection locked="0"/>
    </xf>
    <xf numFmtId="194" fontId="7" fillId="24" borderId="14" xfId="0" applyNumberFormat="1" applyFont="1" applyFill="1" applyBorder="1" applyAlignment="1" applyProtection="1">
      <alignment horizontal="center" vertical="center"/>
      <protection/>
    </xf>
    <xf numFmtId="198" fontId="56" fillId="24" borderId="14" xfId="0" applyNumberFormat="1" applyFont="1" applyFill="1" applyBorder="1" applyAlignment="1" applyProtection="1">
      <alignment horizontal="center" vertical="center" wrapText="1"/>
      <protection/>
    </xf>
    <xf numFmtId="198" fontId="55" fillId="0" borderId="14" xfId="0" applyNumberFormat="1" applyFont="1" applyFill="1" applyBorder="1" applyAlignment="1" applyProtection="1">
      <alignment horizontal="center" vertical="center" wrapText="1"/>
      <protection/>
    </xf>
    <xf numFmtId="198" fontId="55" fillId="0" borderId="11" xfId="0" applyNumberFormat="1" applyFont="1" applyFill="1" applyBorder="1" applyAlignment="1">
      <alignment horizontal="center" vertical="center" wrapText="1"/>
    </xf>
    <xf numFmtId="194" fontId="56" fillId="0" borderId="14" xfId="0" applyNumberFormat="1" applyFont="1" applyFill="1" applyBorder="1" applyAlignment="1" applyProtection="1">
      <alignment horizontal="center" vertical="center"/>
      <protection locked="0"/>
    </xf>
    <xf numFmtId="194" fontId="56" fillId="0" borderId="14" xfId="0" applyNumberFormat="1" applyFont="1" applyFill="1" applyBorder="1" applyAlignment="1">
      <alignment horizontal="left" vertical="center" wrapText="1"/>
    </xf>
    <xf numFmtId="198" fontId="55" fillId="24" borderId="14" xfId="0" applyNumberFormat="1" applyFont="1" applyFill="1" applyBorder="1" applyAlignment="1">
      <alignment horizontal="center" vertical="center" wrapText="1"/>
    </xf>
    <xf numFmtId="9" fontId="55" fillId="0" borderId="15" xfId="59" applyFont="1" applyFill="1" applyBorder="1" applyAlignment="1" applyProtection="1">
      <alignment horizontal="center" vertical="center" wrapText="1"/>
      <protection/>
    </xf>
    <xf numFmtId="9" fontId="55" fillId="0" borderId="14" xfId="59" applyFont="1" applyFill="1" applyBorder="1" applyAlignment="1" applyProtection="1">
      <alignment horizontal="center" vertical="center" wrapText="1"/>
      <protection/>
    </xf>
    <xf numFmtId="198" fontId="56" fillId="24" borderId="11" xfId="0" applyNumberFormat="1" applyFont="1" applyFill="1" applyBorder="1" applyAlignment="1">
      <alignment horizontal="center" vertical="center" wrapText="1"/>
    </xf>
    <xf numFmtId="198" fontId="59" fillId="25" borderId="14" xfId="0" applyNumberFormat="1" applyFont="1" applyFill="1" applyBorder="1" applyAlignment="1" applyProtection="1">
      <alignment horizontal="center" vertical="center" wrapText="1"/>
      <protection/>
    </xf>
    <xf numFmtId="198" fontId="55" fillId="24" borderId="14" xfId="0" applyNumberFormat="1" applyFont="1" applyFill="1" applyBorder="1" applyAlignment="1" applyProtection="1">
      <alignment horizontal="right" vertical="center"/>
      <protection/>
    </xf>
    <xf numFmtId="194" fontId="56" fillId="24" borderId="17" xfId="0" applyNumberFormat="1" applyFont="1" applyFill="1" applyBorder="1" applyAlignment="1" applyProtection="1">
      <alignment horizontal="center" vertical="center"/>
      <protection locked="0"/>
    </xf>
    <xf numFmtId="198" fontId="55" fillId="24" borderId="17" xfId="0" applyNumberFormat="1" applyFont="1" applyFill="1" applyBorder="1" applyAlignment="1" applyProtection="1">
      <alignment horizontal="left" vertical="center" wrapText="1"/>
      <protection/>
    </xf>
    <xf numFmtId="198" fontId="55" fillId="24" borderId="17" xfId="0" applyNumberFormat="1" applyFont="1" applyFill="1" applyBorder="1" applyAlignment="1" applyProtection="1">
      <alignment horizontal="center" vertical="center" wrapText="1"/>
      <protection/>
    </xf>
    <xf numFmtId="0" fontId="55" fillId="24" borderId="17" xfId="0" applyNumberFormat="1" applyFont="1" applyFill="1" applyBorder="1" applyAlignment="1">
      <alignment horizontal="center" vertical="center" wrapText="1"/>
    </xf>
    <xf numFmtId="9" fontId="55" fillId="24" borderId="17" xfId="59" applyFont="1" applyFill="1" applyBorder="1" applyAlignment="1" applyProtection="1">
      <alignment horizontal="center" vertical="center" wrapText="1"/>
      <protection/>
    </xf>
    <xf numFmtId="49" fontId="0" fillId="24" borderId="12" xfId="0" applyNumberFormat="1" applyFont="1" applyFill="1" applyBorder="1" applyAlignment="1">
      <alignment horizontal="center"/>
    </xf>
    <xf numFmtId="9" fontId="7" fillId="24" borderId="14" xfId="59" applyFont="1" applyFill="1" applyBorder="1" applyAlignment="1" applyProtection="1">
      <alignment horizontal="center" vertical="center"/>
      <protection/>
    </xf>
    <xf numFmtId="9" fontId="22" fillId="24" borderId="14" xfId="59" applyFont="1" applyFill="1" applyBorder="1" applyAlignment="1" applyProtection="1">
      <alignment horizontal="center" vertical="center"/>
      <protection/>
    </xf>
    <xf numFmtId="194" fontId="4" fillId="24" borderId="17" xfId="0" applyNumberFormat="1" applyFont="1" applyFill="1" applyBorder="1" applyAlignment="1" applyProtection="1">
      <alignment horizontal="center" vertical="center"/>
      <protection locked="0"/>
    </xf>
    <xf numFmtId="194" fontId="4" fillId="24" borderId="17" xfId="0" applyNumberFormat="1" applyFont="1" applyFill="1" applyBorder="1" applyAlignment="1">
      <alignment horizontal="left" vertical="center" wrapText="1"/>
    </xf>
    <xf numFmtId="194" fontId="4" fillId="24" borderId="17" xfId="0" applyNumberFormat="1" applyFont="1" applyFill="1" applyBorder="1" applyAlignment="1" applyProtection="1">
      <alignment horizontal="center" vertical="center"/>
      <protection/>
    </xf>
    <xf numFmtId="9" fontId="4" fillId="24" borderId="17" xfId="59" applyFont="1" applyFill="1" applyBorder="1" applyAlignment="1" applyProtection="1">
      <alignment horizontal="center" vertical="center"/>
      <protection/>
    </xf>
    <xf numFmtId="9" fontId="5" fillId="24" borderId="17" xfId="59" applyFont="1" applyFill="1" applyBorder="1" applyAlignment="1" applyProtection="1">
      <alignment horizontal="center" vertical="center"/>
      <protection/>
    </xf>
    <xf numFmtId="194" fontId="5" fillId="24" borderId="17" xfId="0" applyNumberFormat="1" applyFont="1" applyFill="1" applyBorder="1" applyAlignment="1" applyProtection="1">
      <alignment horizontal="center" vertical="center"/>
      <protection/>
    </xf>
    <xf numFmtId="49" fontId="37" fillId="0" borderId="0" xfId="0" applyNumberFormat="1" applyFont="1" applyFill="1" applyBorder="1" applyAlignment="1">
      <alignment/>
    </xf>
    <xf numFmtId="49" fontId="37" fillId="24" borderId="0" xfId="0" applyNumberFormat="1" applyFont="1" applyFill="1" applyBorder="1" applyAlignment="1">
      <alignment/>
    </xf>
    <xf numFmtId="198" fontId="56" fillId="25" borderId="11" xfId="0" applyNumberFormat="1" applyFont="1" applyFill="1" applyBorder="1" applyAlignment="1">
      <alignment horizontal="center" vertical="center" wrapText="1"/>
    </xf>
    <xf numFmtId="198" fontId="55" fillId="25" borderId="11" xfId="0" applyNumberFormat="1" applyFont="1" applyFill="1" applyBorder="1" applyAlignment="1">
      <alignment horizontal="center" vertical="center" wrapText="1"/>
    </xf>
    <xf numFmtId="198" fontId="55" fillId="25" borderId="14" xfId="0" applyNumberFormat="1" applyFont="1" applyFill="1" applyBorder="1" applyAlignment="1" applyProtection="1">
      <alignment horizontal="center" vertical="center" wrapText="1"/>
      <protection/>
    </xf>
    <xf numFmtId="194" fontId="5" fillId="25" borderId="14" xfId="0" applyNumberFormat="1" applyFont="1" applyFill="1" applyBorder="1" applyAlignment="1" applyProtection="1">
      <alignment horizontal="center" vertical="center"/>
      <protection locked="0"/>
    </xf>
    <xf numFmtId="194" fontId="5" fillId="25" borderId="14" xfId="0" applyNumberFormat="1" applyFont="1" applyFill="1" applyBorder="1" applyAlignment="1" applyProtection="1">
      <alignment horizontal="left" vertical="center" wrapText="1"/>
      <protection locked="0"/>
    </xf>
    <xf numFmtId="194" fontId="5" fillId="25" borderId="14" xfId="0" applyNumberFormat="1" applyFont="1" applyFill="1" applyBorder="1" applyAlignment="1" applyProtection="1">
      <alignment horizontal="center" vertical="center"/>
      <protection/>
    </xf>
    <xf numFmtId="194" fontId="5" fillId="25" borderId="14" xfId="0" applyNumberFormat="1" applyFont="1" applyFill="1" applyBorder="1" applyAlignment="1">
      <alignment horizontal="center" vertical="center"/>
    </xf>
    <xf numFmtId="9" fontId="5" fillId="25" borderId="14" xfId="59" applyFont="1" applyFill="1" applyBorder="1" applyAlignment="1" applyProtection="1">
      <alignment horizontal="center" vertical="center"/>
      <protection/>
    </xf>
    <xf numFmtId="9" fontId="5" fillId="25" borderId="15" xfId="59" applyFont="1" applyFill="1" applyBorder="1" applyAlignment="1" applyProtection="1">
      <alignment horizontal="center" vertical="center"/>
      <protection/>
    </xf>
    <xf numFmtId="194" fontId="4" fillId="25" borderId="14" xfId="0" applyNumberFormat="1" applyFont="1" applyFill="1" applyBorder="1" applyAlignment="1" applyProtection="1">
      <alignment horizontal="center" vertical="center"/>
      <protection/>
    </xf>
    <xf numFmtId="194" fontId="0" fillId="25" borderId="0" xfId="0" applyNumberFormat="1" applyFont="1" applyFill="1" applyAlignment="1">
      <alignment horizontal="center" vertical="center" wrapText="1"/>
    </xf>
    <xf numFmtId="49" fontId="0" fillId="25" borderId="0" xfId="0" applyNumberFormat="1" applyFont="1" applyFill="1" applyAlignment="1">
      <alignment/>
    </xf>
    <xf numFmtId="194" fontId="5" fillId="25" borderId="15" xfId="0" applyNumberFormat="1" applyFont="1" applyFill="1" applyBorder="1" applyAlignment="1" applyProtection="1">
      <alignment horizontal="center" vertical="center"/>
      <protection locked="0"/>
    </xf>
    <xf numFmtId="194" fontId="5" fillId="25" borderId="15" xfId="0" applyNumberFormat="1" applyFont="1" applyFill="1" applyBorder="1" applyAlignment="1" applyProtection="1">
      <alignment horizontal="left" vertical="center"/>
      <protection locked="0"/>
    </xf>
    <xf numFmtId="194" fontId="5" fillId="25" borderId="15" xfId="0" applyNumberFormat="1" applyFont="1" applyFill="1" applyBorder="1" applyAlignment="1" applyProtection="1">
      <alignment horizontal="center" vertical="center"/>
      <protection/>
    </xf>
    <xf numFmtId="194" fontId="5" fillId="25" borderId="15" xfId="0" applyNumberFormat="1" applyFont="1" applyFill="1" applyBorder="1" applyAlignment="1">
      <alignment horizontal="center" vertical="center"/>
    </xf>
    <xf numFmtId="9" fontId="5" fillId="25" borderId="18" xfId="59" applyFont="1" applyFill="1" applyBorder="1" applyAlignment="1" applyProtection="1">
      <alignment horizontal="center" vertical="center"/>
      <protection/>
    </xf>
    <xf numFmtId="194" fontId="5" fillId="25" borderId="18" xfId="0" applyNumberFormat="1" applyFont="1" applyFill="1" applyBorder="1" applyAlignment="1" applyProtection="1">
      <alignment horizontal="center" vertical="center"/>
      <protection/>
    </xf>
    <xf numFmtId="194" fontId="5" fillId="25" borderId="15" xfId="0" applyNumberFormat="1" applyFont="1" applyFill="1" applyBorder="1" applyAlignment="1" applyProtection="1">
      <alignment horizontal="left" vertical="center" wrapText="1"/>
      <protection locked="0"/>
    </xf>
    <xf numFmtId="9" fontId="22" fillId="25" borderId="14" xfId="59" applyFont="1" applyFill="1" applyBorder="1" applyAlignment="1" applyProtection="1">
      <alignment horizontal="center" vertical="center"/>
      <protection/>
    </xf>
    <xf numFmtId="9" fontId="22" fillId="25" borderId="15" xfId="59" applyFont="1" applyFill="1" applyBorder="1" applyAlignment="1" applyProtection="1">
      <alignment horizontal="center" vertical="center"/>
      <protection/>
    </xf>
    <xf numFmtId="194" fontId="5" fillId="25" borderId="14" xfId="0" applyNumberFormat="1" applyFont="1" applyFill="1" applyBorder="1" applyAlignment="1" applyProtection="1">
      <alignment horizontal="left" vertical="center"/>
      <protection locked="0"/>
    </xf>
    <xf numFmtId="194" fontId="5" fillId="8" borderId="10" xfId="0" applyNumberFormat="1" applyFont="1" applyFill="1" applyBorder="1" applyAlignment="1" applyProtection="1">
      <alignment horizontal="center" vertical="center"/>
      <protection/>
    </xf>
    <xf numFmtId="9" fontId="5" fillId="8" borderId="10" xfId="59" applyFont="1" applyFill="1" applyBorder="1" applyAlignment="1" applyProtection="1">
      <alignment horizontal="center" vertical="center"/>
      <protection/>
    </xf>
    <xf numFmtId="194" fontId="0" fillId="8" borderId="0" xfId="0" applyNumberFormat="1" applyFont="1" applyFill="1" applyAlignment="1">
      <alignment horizontal="center" vertical="center" wrapText="1"/>
    </xf>
    <xf numFmtId="49" fontId="0" fillId="8" borderId="0" xfId="0" applyNumberFormat="1" applyFont="1" applyFill="1" applyAlignment="1">
      <alignment/>
    </xf>
    <xf numFmtId="194" fontId="5" fillId="8" borderId="14" xfId="0" applyNumberFormat="1" applyFont="1" applyFill="1" applyBorder="1" applyAlignment="1" applyProtection="1">
      <alignment horizontal="center" vertical="center"/>
      <protection locked="0"/>
    </xf>
    <xf numFmtId="194" fontId="5" fillId="8" borderId="14" xfId="0" applyNumberFormat="1" applyFont="1" applyFill="1" applyBorder="1" applyAlignment="1" applyProtection="1">
      <alignment horizontal="left" vertical="center"/>
      <protection locked="0"/>
    </xf>
    <xf numFmtId="194" fontId="5" fillId="8" borderId="14" xfId="0" applyNumberFormat="1" applyFont="1" applyFill="1" applyBorder="1" applyAlignment="1" applyProtection="1">
      <alignment horizontal="center" vertical="center"/>
      <protection/>
    </xf>
    <xf numFmtId="194" fontId="5" fillId="8" borderId="14" xfId="0" applyNumberFormat="1" applyFont="1" applyFill="1" applyBorder="1" applyAlignment="1">
      <alignment horizontal="center" vertical="center"/>
    </xf>
    <xf numFmtId="9" fontId="5" fillId="8" borderId="14" xfId="59" applyFont="1" applyFill="1" applyBorder="1" applyAlignment="1" applyProtection="1">
      <alignment horizontal="center" vertical="center"/>
      <protection/>
    </xf>
    <xf numFmtId="198" fontId="31" fillId="8" borderId="10" xfId="0" applyNumberFormat="1" applyFont="1" applyFill="1" applyBorder="1" applyAlignment="1" applyProtection="1">
      <alignment horizontal="center" vertical="center" wrapText="1"/>
      <protection/>
    </xf>
    <xf numFmtId="198" fontId="31" fillId="8" borderId="18" xfId="0" applyNumberFormat="1" applyFont="1" applyFill="1" applyBorder="1" applyAlignment="1">
      <alignment horizontal="center" vertical="center" wrapText="1"/>
    </xf>
    <xf numFmtId="9" fontId="31" fillId="8" borderId="10" xfId="59" applyFont="1" applyFill="1" applyBorder="1" applyAlignment="1" applyProtection="1">
      <alignment horizontal="center" vertical="center" wrapText="1"/>
      <protection/>
    </xf>
    <xf numFmtId="198" fontId="32" fillId="8" borderId="14" xfId="0" applyNumberFormat="1" applyFont="1" applyFill="1" applyBorder="1" applyAlignment="1" applyProtection="1">
      <alignment horizontal="center" vertical="center" wrapText="1"/>
      <protection/>
    </xf>
    <xf numFmtId="198" fontId="32" fillId="8" borderId="11" xfId="0" applyNumberFormat="1" applyFont="1" applyFill="1" applyBorder="1" applyAlignment="1">
      <alignment horizontal="center" vertical="center" wrapText="1"/>
    </xf>
    <xf numFmtId="194" fontId="7" fillId="8" borderId="0" xfId="0" applyNumberFormat="1" applyFont="1" applyFill="1" applyAlignment="1">
      <alignment/>
    </xf>
    <xf numFmtId="194" fontId="22" fillId="8" borderId="14" xfId="0" applyNumberFormat="1" applyFont="1" applyFill="1" applyBorder="1" applyAlignment="1" applyProtection="1">
      <alignment horizontal="center" vertical="center"/>
      <protection locked="0"/>
    </xf>
    <xf numFmtId="194" fontId="22" fillId="8" borderId="14" xfId="0" applyNumberFormat="1" applyFont="1" applyFill="1" applyBorder="1" applyAlignment="1" applyProtection="1">
      <alignment horizontal="left" vertical="center"/>
      <protection locked="0"/>
    </xf>
    <xf numFmtId="198" fontId="31" fillId="8" borderId="14" xfId="0" applyNumberFormat="1" applyFont="1" applyFill="1" applyBorder="1" applyAlignment="1" applyProtection="1">
      <alignment horizontal="center" vertical="center" wrapText="1"/>
      <protection/>
    </xf>
    <xf numFmtId="198" fontId="31" fillId="8" borderId="15" xfId="0" applyNumberFormat="1" applyFont="1" applyFill="1" applyBorder="1" applyAlignment="1" applyProtection="1">
      <alignment horizontal="center" vertical="center" wrapText="1"/>
      <protection/>
    </xf>
    <xf numFmtId="9" fontId="31" fillId="8" borderId="14" xfId="59" applyFont="1" applyFill="1" applyBorder="1" applyAlignment="1" applyProtection="1">
      <alignment horizontal="center" vertical="center" wrapText="1"/>
      <protection/>
    </xf>
    <xf numFmtId="194" fontId="22" fillId="25" borderId="18" xfId="0" applyNumberFormat="1" applyFont="1" applyFill="1" applyBorder="1" applyAlignment="1" applyProtection="1">
      <alignment horizontal="center" vertical="center"/>
      <protection locked="0"/>
    </xf>
    <xf numFmtId="194" fontId="22" fillId="25" borderId="18" xfId="0" applyNumberFormat="1" applyFont="1" applyFill="1" applyBorder="1" applyAlignment="1" applyProtection="1">
      <alignment horizontal="left" vertical="center"/>
      <protection locked="0"/>
    </xf>
    <xf numFmtId="198" fontId="31" fillId="25" borderId="18" xfId="0" applyNumberFormat="1" applyFont="1" applyFill="1" applyBorder="1" applyAlignment="1" applyProtection="1">
      <alignment horizontal="center" vertical="center" wrapText="1"/>
      <protection/>
    </xf>
    <xf numFmtId="198" fontId="31" fillId="25" borderId="18" xfId="0" applyNumberFormat="1" applyFont="1" applyFill="1" applyBorder="1" applyAlignment="1">
      <alignment horizontal="center" vertical="center" wrapText="1"/>
    </xf>
    <xf numFmtId="9" fontId="31" fillId="25" borderId="18" xfId="59" applyFont="1" applyFill="1" applyBorder="1" applyAlignment="1" applyProtection="1">
      <alignment horizontal="center" vertical="center" wrapText="1"/>
      <protection/>
    </xf>
    <xf numFmtId="198" fontId="32" fillId="25" borderId="14" xfId="0" applyNumberFormat="1" applyFont="1" applyFill="1" applyBorder="1" applyAlignment="1" applyProtection="1">
      <alignment horizontal="center" vertical="center" wrapText="1"/>
      <protection/>
    </xf>
    <xf numFmtId="198" fontId="32" fillId="25" borderId="11" xfId="0" applyNumberFormat="1" applyFont="1" applyFill="1" applyBorder="1" applyAlignment="1">
      <alignment horizontal="center" vertical="center" wrapText="1"/>
    </xf>
    <xf numFmtId="194" fontId="7" fillId="25" borderId="0" xfId="0" applyNumberFormat="1" applyFont="1" applyFill="1" applyAlignment="1">
      <alignment/>
    </xf>
    <xf numFmtId="194" fontId="22" fillId="25" borderId="14" xfId="0" applyNumberFormat="1" applyFont="1" applyFill="1" applyBorder="1" applyAlignment="1" applyProtection="1">
      <alignment horizontal="center" vertical="center"/>
      <protection locked="0"/>
    </xf>
    <xf numFmtId="194" fontId="22" fillId="25" borderId="14" xfId="0" applyNumberFormat="1" applyFont="1" applyFill="1" applyBorder="1" applyAlignment="1" applyProtection="1">
      <alignment horizontal="left" vertical="center" wrapText="1"/>
      <protection locked="0"/>
    </xf>
    <xf numFmtId="198" fontId="31" fillId="25" borderId="14" xfId="0" applyNumberFormat="1" applyFont="1" applyFill="1" applyBorder="1" applyAlignment="1" applyProtection="1">
      <alignment horizontal="center" vertical="center" wrapText="1"/>
      <protection/>
    </xf>
    <xf numFmtId="9" fontId="31" fillId="25" borderId="14" xfId="59" applyFont="1" applyFill="1" applyBorder="1" applyAlignment="1" applyProtection="1">
      <alignment horizontal="center" vertical="center" wrapText="1"/>
      <protection/>
    </xf>
    <xf numFmtId="194" fontId="22" fillId="25" borderId="15" xfId="0" applyNumberFormat="1" applyFont="1" applyFill="1" applyBorder="1" applyAlignment="1" applyProtection="1">
      <alignment horizontal="left" vertical="center" wrapText="1"/>
      <protection locked="0"/>
    </xf>
    <xf numFmtId="198" fontId="31" fillId="25" borderId="15" xfId="0" applyNumberFormat="1" applyFont="1" applyFill="1" applyBorder="1" applyAlignment="1" applyProtection="1">
      <alignment horizontal="center" vertical="center" wrapText="1"/>
      <protection/>
    </xf>
    <xf numFmtId="198" fontId="31" fillId="25" borderId="15" xfId="0" applyNumberFormat="1" applyFont="1" applyFill="1" applyBorder="1" applyAlignment="1">
      <alignment horizontal="center" vertical="center" wrapText="1"/>
    </xf>
    <xf numFmtId="194" fontId="60" fillId="25" borderId="14" xfId="0" applyNumberFormat="1" applyFont="1" applyFill="1" applyBorder="1" applyAlignment="1" applyProtection="1">
      <alignment horizontal="center" vertical="center"/>
      <protection locked="0"/>
    </xf>
    <xf numFmtId="194" fontId="60" fillId="25" borderId="14" xfId="0" applyNumberFormat="1" applyFont="1" applyFill="1" applyBorder="1" applyAlignment="1" applyProtection="1">
      <alignment horizontal="left" vertical="center" wrapText="1"/>
      <protection locked="0"/>
    </xf>
    <xf numFmtId="198" fontId="59" fillId="25" borderId="14" xfId="0" applyNumberFormat="1" applyFont="1" applyFill="1" applyBorder="1" applyAlignment="1">
      <alignment horizontal="center" vertical="center" wrapText="1"/>
    </xf>
    <xf numFmtId="9" fontId="59" fillId="25" borderId="14" xfId="59" applyFont="1" applyFill="1" applyBorder="1" applyAlignment="1" applyProtection="1">
      <alignment horizontal="center" vertical="center" wrapText="1"/>
      <protection/>
    </xf>
    <xf numFmtId="194" fontId="56" fillId="25" borderId="0" xfId="0" applyNumberFormat="1" applyFont="1" applyFill="1" applyAlignment="1">
      <alignment/>
    </xf>
    <xf numFmtId="49" fontId="57" fillId="25" borderId="0" xfId="0" applyNumberFormat="1" applyFont="1" applyFill="1" applyAlignment="1">
      <alignment/>
    </xf>
    <xf numFmtId="198" fontId="31" fillId="25" borderId="14" xfId="0" applyNumberFormat="1" applyFont="1" applyFill="1" applyBorder="1" applyAlignment="1">
      <alignment horizontal="center" vertical="center" wrapText="1"/>
    </xf>
    <xf numFmtId="198" fontId="7" fillId="25" borderId="11" xfId="0" applyNumberFormat="1" applyFont="1" applyFill="1" applyBorder="1" applyAlignment="1">
      <alignment horizontal="center" vertical="center" wrapText="1"/>
    </xf>
    <xf numFmtId="194" fontId="60" fillId="25" borderId="14" xfId="0" applyNumberFormat="1" applyFont="1" applyFill="1" applyBorder="1" applyAlignment="1" applyProtection="1">
      <alignment horizontal="left" vertical="center"/>
      <protection locked="0"/>
    </xf>
    <xf numFmtId="9" fontId="31" fillId="24" borderId="14" xfId="59" applyFont="1" applyFill="1" applyBorder="1" applyAlignment="1" applyProtection="1">
      <alignment horizontal="center" vertical="center" wrapText="1"/>
      <protection/>
    </xf>
    <xf numFmtId="49" fontId="6" fillId="0" borderId="11" xfId="0" applyNumberFormat="1" applyFont="1" applyFill="1" applyBorder="1" applyAlignment="1">
      <alignment horizontal="center" vertical="center" wrapText="1"/>
    </xf>
    <xf numFmtId="0" fontId="3" fillId="0" borderId="19" xfId="0" applyFont="1" applyFill="1" applyBorder="1" applyAlignment="1">
      <alignment/>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distributed"/>
    </xf>
    <xf numFmtId="49" fontId="6" fillId="0" borderId="22" xfId="0" applyNumberFormat="1" applyFont="1" applyFill="1" applyBorder="1" applyAlignment="1">
      <alignment horizontal="center" vertical="center" wrapText="1"/>
    </xf>
    <xf numFmtId="49" fontId="13" fillId="0" borderId="23" xfId="0" applyNumberFormat="1" applyFont="1" applyFill="1" applyBorder="1" applyAlignment="1">
      <alignment horizontal="center"/>
    </xf>
    <xf numFmtId="49" fontId="12" fillId="0" borderId="0" xfId="0" applyNumberFormat="1" applyFont="1" applyFill="1" applyBorder="1" applyAlignment="1">
      <alignment horizontal="center"/>
    </xf>
    <xf numFmtId="49" fontId="16" fillId="0" borderId="0" xfId="0" applyNumberFormat="1" applyFont="1" applyFill="1" applyAlignment="1">
      <alignment horizontal="center"/>
    </xf>
    <xf numFmtId="0" fontId="6" fillId="0" borderId="24"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distributed" wrapText="1"/>
    </xf>
    <xf numFmtId="49" fontId="11" fillId="0" borderId="0" xfId="0" applyNumberFormat="1" applyFont="1" applyFill="1" applyAlignment="1">
      <alignment horizontal="left"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1"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1"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194" fontId="3" fillId="24" borderId="0" xfId="0" applyNumberFormat="1" applyFont="1" applyFill="1" applyAlignment="1">
      <alignment horizontal="left" wrapText="1"/>
    </xf>
    <xf numFmtId="194" fontId="19" fillId="24" borderId="0" xfId="0" applyNumberFormat="1" applyFont="1" applyFill="1" applyBorder="1" applyAlignment="1">
      <alignment horizontal="center" vertical="center"/>
    </xf>
    <xf numFmtId="194" fontId="12" fillId="24" borderId="0" xfId="0" applyNumberFormat="1" applyFont="1" applyFill="1" applyBorder="1" applyAlignment="1">
      <alignment horizontal="center" vertical="center"/>
    </xf>
    <xf numFmtId="194" fontId="2" fillId="24" borderId="0" xfId="0" applyNumberFormat="1" applyFont="1" applyFill="1" applyAlignment="1">
      <alignment horizontal="center"/>
    </xf>
    <xf numFmtId="194" fontId="12" fillId="24" borderId="0" xfId="0" applyNumberFormat="1" applyFont="1" applyFill="1" applyBorder="1" applyAlignment="1">
      <alignment horizontal="center" wrapText="1"/>
    </xf>
    <xf numFmtId="49" fontId="19" fillId="24" borderId="0" xfId="0" applyNumberFormat="1" applyFont="1" applyFill="1" applyBorder="1" applyAlignment="1">
      <alignment horizontal="center" wrapText="1"/>
    </xf>
    <xf numFmtId="194" fontId="0" fillId="24" borderId="0" xfId="0" applyNumberFormat="1" applyFont="1" applyFill="1" applyAlignment="1">
      <alignment horizontal="center" wrapText="1"/>
    </xf>
    <xf numFmtId="49" fontId="20" fillId="24" borderId="10" xfId="0" applyNumberFormat="1" applyFont="1" applyFill="1" applyBorder="1" applyAlignment="1" applyProtection="1">
      <alignment horizontal="center" vertical="center" wrapText="1"/>
      <protection/>
    </xf>
    <xf numFmtId="194" fontId="3" fillId="24" borderId="0" xfId="0" applyNumberFormat="1" applyFont="1" applyFill="1" applyAlignment="1">
      <alignment horizontal="left"/>
    </xf>
    <xf numFmtId="49" fontId="24" fillId="24" borderId="20" xfId="0" applyNumberFormat="1" applyFont="1" applyFill="1" applyBorder="1" applyAlignment="1" applyProtection="1">
      <alignment horizontal="center" vertical="center" wrapText="1"/>
      <protection/>
    </xf>
    <xf numFmtId="49" fontId="24" fillId="24" borderId="21" xfId="0" applyNumberFormat="1" applyFont="1" applyFill="1" applyBorder="1" applyAlignment="1" applyProtection="1">
      <alignment horizontal="center" vertical="center" wrapText="1"/>
      <protection/>
    </xf>
    <xf numFmtId="49" fontId="10" fillId="24" borderId="11" xfId="0" applyNumberFormat="1" applyFont="1" applyFill="1" applyBorder="1" applyAlignment="1" applyProtection="1">
      <alignment horizontal="center" vertical="center" wrapText="1"/>
      <protection/>
    </xf>
    <xf numFmtId="49" fontId="10" fillId="24" borderId="19" xfId="0" applyNumberFormat="1" applyFont="1" applyFill="1" applyBorder="1" applyAlignment="1">
      <alignment horizontal="center" vertical="center" wrapText="1"/>
    </xf>
    <xf numFmtId="49" fontId="10" fillId="24" borderId="13" xfId="0" applyNumberFormat="1" applyFont="1" applyFill="1" applyBorder="1" applyAlignment="1">
      <alignment horizontal="center" vertical="center" wrapText="1"/>
    </xf>
    <xf numFmtId="49" fontId="20" fillId="24" borderId="11" xfId="0" applyNumberFormat="1" applyFont="1" applyFill="1" applyBorder="1" applyAlignment="1" applyProtection="1">
      <alignment horizontal="center" vertical="center" wrapText="1"/>
      <protection/>
    </xf>
    <xf numFmtId="49" fontId="20" fillId="24" borderId="13" xfId="0" applyNumberFormat="1" applyFont="1" applyFill="1" applyBorder="1" applyAlignment="1">
      <alignment horizontal="center" vertical="center" wrapText="1"/>
    </xf>
    <xf numFmtId="49" fontId="10" fillId="24" borderId="11" xfId="0" applyNumberFormat="1" applyFont="1" applyFill="1" applyBorder="1" applyAlignment="1">
      <alignment horizontal="center" vertical="center" wrapText="1"/>
    </xf>
    <xf numFmtId="49" fontId="10" fillId="24" borderId="20" xfId="0" applyNumberFormat="1" applyFont="1" applyFill="1" applyBorder="1" applyAlignment="1" applyProtection="1">
      <alignment horizontal="center" vertical="center" wrapText="1"/>
      <protection/>
    </xf>
    <xf numFmtId="49" fontId="10" fillId="24" borderId="22" xfId="0" applyNumberFormat="1" applyFont="1" applyFill="1" applyBorder="1" applyAlignment="1">
      <alignment horizontal="center" vertical="center" wrapText="1"/>
    </xf>
    <xf numFmtId="49" fontId="10" fillId="24" borderId="21" xfId="0" applyNumberFormat="1" applyFont="1" applyFill="1" applyBorder="1" applyAlignment="1">
      <alignment horizontal="center" vertical="center" wrapText="1"/>
    </xf>
    <xf numFmtId="194" fontId="2" fillId="24" borderId="0" xfId="0" applyNumberFormat="1" applyFont="1" applyFill="1" applyAlignment="1">
      <alignment horizontal="left"/>
    </xf>
    <xf numFmtId="49" fontId="0" fillId="24" borderId="0" xfId="0" applyNumberFormat="1" applyFont="1" applyFill="1" applyAlignment="1">
      <alignment horizontal="left"/>
    </xf>
    <xf numFmtId="49" fontId="13" fillId="24" borderId="0" xfId="0" applyNumberFormat="1" applyFont="1" applyFill="1" applyAlignment="1">
      <alignment horizontal="center"/>
    </xf>
    <xf numFmtId="49" fontId="10" fillId="24" borderId="24" xfId="0" applyNumberFormat="1" applyFont="1" applyFill="1" applyBorder="1" applyAlignment="1" applyProtection="1">
      <alignment horizontal="center" vertical="center" wrapText="1"/>
      <protection/>
    </xf>
    <xf numFmtId="49" fontId="10" fillId="24" borderId="25" xfId="0" applyNumberFormat="1" applyFont="1" applyFill="1" applyBorder="1" applyAlignment="1">
      <alignment horizontal="center" vertical="center" wrapText="1"/>
    </xf>
    <xf numFmtId="49" fontId="10" fillId="24" borderId="28" xfId="0" applyNumberFormat="1" applyFont="1" applyFill="1" applyBorder="1" applyAlignment="1">
      <alignment horizontal="center" vertical="center" wrapText="1"/>
    </xf>
    <xf numFmtId="49" fontId="10" fillId="24" borderId="29" xfId="0" applyNumberFormat="1" applyFont="1" applyFill="1" applyBorder="1" applyAlignment="1">
      <alignment horizontal="center" vertical="center" wrapText="1"/>
    </xf>
    <xf numFmtId="49" fontId="10" fillId="24" borderId="23" xfId="0" applyNumberFormat="1" applyFont="1" applyFill="1" applyBorder="1" applyAlignment="1" applyProtection="1">
      <alignment horizontal="center" vertical="center" wrapText="1"/>
      <protection/>
    </xf>
    <xf numFmtId="49" fontId="10" fillId="24" borderId="25" xfId="0" applyNumberFormat="1" applyFont="1" applyFill="1" applyBorder="1" applyAlignment="1" applyProtection="1">
      <alignment horizontal="center" vertical="center" wrapText="1"/>
      <protection/>
    </xf>
    <xf numFmtId="49" fontId="10" fillId="24" borderId="22" xfId="0" applyNumberFormat="1" applyFont="1" applyFill="1" applyBorder="1" applyAlignment="1" applyProtection="1">
      <alignment horizontal="center" vertical="center" wrapText="1"/>
      <protection/>
    </xf>
    <xf numFmtId="49" fontId="10" fillId="24" borderId="21" xfId="0" applyNumberFormat="1" applyFont="1" applyFill="1" applyBorder="1" applyAlignment="1" applyProtection="1">
      <alignment horizontal="center" vertical="center" wrapText="1"/>
      <protection/>
    </xf>
    <xf numFmtId="49" fontId="20" fillId="24" borderId="11" xfId="0" applyNumberFormat="1" applyFont="1" applyFill="1" applyBorder="1" applyAlignment="1">
      <alignment horizontal="center" vertical="center" wrapText="1"/>
    </xf>
    <xf numFmtId="1" fontId="10" fillId="24" borderId="20" xfId="0" applyNumberFormat="1" applyFont="1" applyFill="1" applyBorder="1" applyAlignment="1">
      <alignment horizontal="center" vertical="center"/>
    </xf>
    <xf numFmtId="1" fontId="10" fillId="24" borderId="22" xfId="0" applyNumberFormat="1" applyFont="1" applyFill="1" applyBorder="1" applyAlignment="1">
      <alignment horizontal="center" vertical="center"/>
    </xf>
    <xf numFmtId="1" fontId="10" fillId="24" borderId="21" xfId="0" applyNumberFormat="1" applyFont="1" applyFill="1" applyBorder="1" applyAlignment="1">
      <alignment horizontal="center" vertical="center"/>
    </xf>
    <xf numFmtId="49" fontId="10" fillId="24" borderId="24" xfId="0" applyNumberFormat="1" applyFont="1" applyFill="1" applyBorder="1" applyAlignment="1">
      <alignment horizontal="center" vertical="center" wrapText="1"/>
    </xf>
    <xf numFmtId="49" fontId="10" fillId="24" borderId="26" xfId="0" applyNumberFormat="1" applyFont="1" applyFill="1" applyBorder="1" applyAlignment="1">
      <alignment horizontal="center" vertical="center" wrapText="1"/>
    </xf>
    <xf numFmtId="49" fontId="20" fillId="24" borderId="21" xfId="0" applyNumberFormat="1" applyFont="1" applyFill="1" applyBorder="1" applyAlignment="1" applyProtection="1">
      <alignment horizontal="center" vertical="center" wrapText="1"/>
      <protection/>
    </xf>
    <xf numFmtId="194" fontId="12" fillId="24" borderId="0" xfId="0" applyNumberFormat="1" applyFont="1" applyFill="1" applyBorder="1" applyAlignment="1">
      <alignment horizontal="left" wrapText="1"/>
    </xf>
    <xf numFmtId="194" fontId="19" fillId="24" borderId="0" xfId="0" applyNumberFormat="1" applyFont="1" applyFill="1" applyBorder="1" applyAlignment="1">
      <alignment wrapText="1"/>
    </xf>
    <xf numFmtId="194" fontId="5" fillId="8" borderId="10" xfId="0" applyNumberFormat="1" applyFont="1" applyFill="1" applyBorder="1" applyAlignment="1" applyProtection="1">
      <alignment horizontal="center" vertical="center" wrapText="1"/>
      <protection/>
    </xf>
    <xf numFmtId="0" fontId="10" fillId="24" borderId="24" xfId="0" applyNumberFormat="1" applyFont="1" applyFill="1" applyBorder="1" applyAlignment="1">
      <alignment horizontal="center" vertical="center" wrapText="1"/>
    </xf>
    <xf numFmtId="0" fontId="10" fillId="24" borderId="25" xfId="0" applyNumberFormat="1" applyFont="1" applyFill="1" applyBorder="1" applyAlignment="1">
      <alignment horizontal="center" vertical="center" wrapText="1"/>
    </xf>
    <xf numFmtId="0" fontId="10" fillId="24" borderId="26" xfId="0" applyNumberFormat="1" applyFont="1" applyFill="1" applyBorder="1" applyAlignment="1">
      <alignment horizontal="center" vertical="center" wrapText="1"/>
    </xf>
    <xf numFmtId="0" fontId="10" fillId="24" borderId="27" xfId="0" applyNumberFormat="1" applyFont="1" applyFill="1" applyBorder="1" applyAlignment="1">
      <alignment horizontal="center" vertical="center" wrapText="1"/>
    </xf>
    <xf numFmtId="0" fontId="10" fillId="24" borderId="28" xfId="0" applyNumberFormat="1" applyFont="1" applyFill="1" applyBorder="1" applyAlignment="1">
      <alignment horizontal="center" vertical="center" wrapText="1"/>
    </xf>
    <xf numFmtId="0" fontId="10" fillId="24" borderId="29" xfId="0" applyNumberFormat="1" applyFont="1" applyFill="1" applyBorder="1" applyAlignment="1">
      <alignment horizontal="center" vertical="center" wrapText="1"/>
    </xf>
    <xf numFmtId="49" fontId="20" fillId="24" borderId="10" xfId="0" applyNumberFormat="1" applyFont="1" applyFill="1" applyBorder="1" applyAlignment="1">
      <alignment horizontal="center" vertical="center" wrapText="1"/>
    </xf>
    <xf numFmtId="49" fontId="2" fillId="24" borderId="0" xfId="0" applyNumberFormat="1" applyFont="1" applyFill="1" applyAlignment="1">
      <alignment horizontal="left"/>
    </xf>
    <xf numFmtId="49" fontId="12" fillId="24" borderId="0" xfId="0" applyNumberFormat="1" applyFont="1" applyFill="1" applyAlignment="1">
      <alignment horizontal="center"/>
    </xf>
    <xf numFmtId="49" fontId="12" fillId="24" borderId="0" xfId="0" applyNumberFormat="1" applyFont="1" applyFill="1" applyAlignment="1">
      <alignment horizontal="center" wrapText="1"/>
    </xf>
    <xf numFmtId="49" fontId="4" fillId="24" borderId="0" xfId="0" applyNumberFormat="1" applyFont="1" applyFill="1" applyBorder="1" applyAlignment="1">
      <alignment horizontal="left"/>
    </xf>
    <xf numFmtId="49" fontId="5" fillId="24" borderId="0" xfId="0" applyNumberFormat="1" applyFont="1" applyFill="1" applyBorder="1" applyAlignment="1">
      <alignment horizontal="left"/>
    </xf>
    <xf numFmtId="49" fontId="4" fillId="24" borderId="0" xfId="0" applyNumberFormat="1" applyFont="1" applyFill="1" applyBorder="1" applyAlignment="1">
      <alignment horizontal="left" wrapText="1"/>
    </xf>
    <xf numFmtId="49" fontId="20" fillId="0" borderId="11" xfId="0" applyNumberFormat="1" applyFont="1" applyFill="1" applyBorder="1" applyAlignment="1" applyProtection="1">
      <alignment horizontal="center" vertical="center" wrapText="1"/>
      <protection/>
    </xf>
    <xf numFmtId="49" fontId="20" fillId="0" borderId="19" xfId="0" applyNumberFormat="1" applyFont="1" applyFill="1" applyBorder="1" applyAlignment="1" applyProtection="1">
      <alignment horizontal="center" vertical="center" wrapText="1"/>
      <protection/>
    </xf>
    <xf numFmtId="49" fontId="20" fillId="0" borderId="13" xfId="0" applyNumberFormat="1" applyFont="1" applyFill="1" applyBorder="1" applyAlignment="1" applyProtection="1">
      <alignment horizontal="center" vertical="center" wrapText="1"/>
      <protection/>
    </xf>
    <xf numFmtId="49" fontId="20" fillId="0" borderId="15" xfId="0" applyNumberFormat="1" applyFont="1" applyFill="1" applyBorder="1" applyAlignment="1" applyProtection="1">
      <alignment horizontal="center" vertical="center" wrapText="1"/>
      <protection/>
    </xf>
    <xf numFmtId="49" fontId="20" fillId="24" borderId="19" xfId="0" applyNumberFormat="1" applyFont="1" applyFill="1" applyBorder="1" applyAlignment="1" applyProtection="1">
      <alignment horizontal="center" vertical="center" wrapText="1"/>
      <protection/>
    </xf>
    <xf numFmtId="49" fontId="20" fillId="24" borderId="13" xfId="0" applyNumberFormat="1" applyFont="1" applyFill="1" applyBorder="1" applyAlignment="1" applyProtection="1">
      <alignment horizontal="center" vertical="center" wrapText="1"/>
      <protection/>
    </xf>
    <xf numFmtId="49" fontId="10" fillId="24" borderId="27" xfId="0" applyNumberFormat="1" applyFont="1" applyFill="1" applyBorder="1" applyAlignment="1">
      <alignment horizontal="center" vertical="center" wrapText="1"/>
    </xf>
    <xf numFmtId="194" fontId="19" fillId="24" borderId="0" xfId="0" applyNumberFormat="1" applyFont="1" applyFill="1" applyBorder="1" applyAlignment="1">
      <alignment horizontal="center" wrapText="1"/>
    </xf>
    <xf numFmtId="194" fontId="13" fillId="24" borderId="0" xfId="0" applyNumberFormat="1" applyFont="1" applyFill="1" applyBorder="1" applyAlignment="1">
      <alignment horizontal="center" wrapText="1"/>
    </xf>
    <xf numFmtId="49" fontId="21" fillId="24" borderId="0" xfId="0" applyNumberFormat="1" applyFont="1" applyFill="1" applyAlignment="1">
      <alignment horizontal="center"/>
    </xf>
    <xf numFmtId="49" fontId="32" fillId="24" borderId="11" xfId="0" applyNumberFormat="1" applyFont="1" applyFill="1" applyBorder="1" applyAlignment="1" applyProtection="1">
      <alignment horizontal="center" vertical="center" wrapText="1"/>
      <protection/>
    </xf>
    <xf numFmtId="49" fontId="32" fillId="24" borderId="19" xfId="0" applyNumberFormat="1" applyFont="1" applyFill="1" applyBorder="1" applyAlignment="1" applyProtection="1">
      <alignment horizontal="center" vertical="center" wrapText="1"/>
      <protection/>
    </xf>
    <xf numFmtId="49" fontId="32" fillId="24" borderId="13" xfId="0" applyNumberFormat="1" applyFont="1" applyFill="1" applyBorder="1" applyAlignment="1" applyProtection="1">
      <alignment horizontal="center" vertical="center" wrapText="1"/>
      <protection/>
    </xf>
    <xf numFmtId="49" fontId="32" fillId="24" borderId="11" xfId="0" applyNumberFormat="1" applyFont="1" applyFill="1" applyBorder="1" applyAlignment="1">
      <alignment horizontal="center" vertical="center" wrapText="1"/>
    </xf>
    <xf numFmtId="49" fontId="32" fillId="24" borderId="13" xfId="0" applyNumberFormat="1" applyFont="1" applyFill="1" applyBorder="1" applyAlignment="1">
      <alignment horizontal="center" vertical="center" wrapText="1"/>
    </xf>
    <xf numFmtId="49" fontId="31" fillId="24" borderId="11" xfId="0" applyNumberFormat="1" applyFont="1" applyFill="1" applyBorder="1" applyAlignment="1" applyProtection="1">
      <alignment horizontal="center" vertical="center" wrapText="1"/>
      <protection/>
    </xf>
    <xf numFmtId="49" fontId="31" fillId="24" borderId="19" xfId="0" applyNumberFormat="1" applyFont="1" applyFill="1" applyBorder="1" applyAlignment="1">
      <alignment horizontal="center" vertical="center" wrapText="1"/>
    </xf>
    <xf numFmtId="49" fontId="31" fillId="24" borderId="13" xfId="0" applyNumberFormat="1" applyFont="1" applyFill="1" applyBorder="1" applyAlignment="1">
      <alignment horizontal="center" vertical="center" wrapText="1"/>
    </xf>
    <xf numFmtId="49" fontId="21" fillId="24" borderId="0" xfId="0" applyNumberFormat="1" applyFont="1" applyFill="1" applyBorder="1" applyAlignment="1">
      <alignment horizontal="center" wrapText="1"/>
    </xf>
    <xf numFmtId="49" fontId="23" fillId="24" borderId="0" xfId="0" applyNumberFormat="1" applyFont="1" applyFill="1" applyAlignment="1">
      <alignment horizontal="center" wrapText="1"/>
    </xf>
    <xf numFmtId="49" fontId="22" fillId="8" borderId="20" xfId="0" applyNumberFormat="1" applyFont="1" applyFill="1" applyBorder="1" applyAlignment="1" applyProtection="1">
      <alignment horizontal="center" vertical="center" wrapText="1"/>
      <protection/>
    </xf>
    <xf numFmtId="49" fontId="22" fillId="8" borderId="21" xfId="0" applyNumberFormat="1" applyFont="1" applyFill="1" applyBorder="1" applyAlignment="1" applyProtection="1">
      <alignment horizontal="center" vertical="center" wrapText="1"/>
      <protection/>
    </xf>
    <xf numFmtId="49" fontId="32" fillId="24" borderId="10" xfId="0" applyNumberFormat="1" applyFont="1" applyFill="1" applyBorder="1" applyAlignment="1" applyProtection="1">
      <alignment horizontal="center" vertical="center" wrapText="1"/>
      <protection/>
    </xf>
    <xf numFmtId="194" fontId="26" fillId="24" borderId="23" xfId="0" applyNumberFormat="1" applyFont="1" applyFill="1" applyBorder="1" applyAlignment="1">
      <alignment wrapText="1"/>
    </xf>
    <xf numFmtId="194" fontId="26" fillId="24" borderId="0" xfId="0" applyNumberFormat="1" applyFont="1" applyFill="1" applyBorder="1" applyAlignment="1">
      <alignment wrapText="1"/>
    </xf>
    <xf numFmtId="0" fontId="31" fillId="24" borderId="24" xfId="0" applyNumberFormat="1" applyFont="1" applyFill="1" applyBorder="1" applyAlignment="1">
      <alignment horizontal="center" vertical="center" wrapText="1"/>
    </xf>
    <xf numFmtId="0" fontId="31" fillId="24" borderId="25" xfId="0" applyNumberFormat="1" applyFont="1" applyFill="1" applyBorder="1" applyAlignment="1">
      <alignment horizontal="center" vertical="center" wrapText="1"/>
    </xf>
    <xf numFmtId="0" fontId="31" fillId="24" borderId="26" xfId="0" applyNumberFormat="1" applyFont="1" applyFill="1" applyBorder="1" applyAlignment="1">
      <alignment horizontal="center" vertical="center" wrapText="1"/>
    </xf>
    <xf numFmtId="0" fontId="31" fillId="24" borderId="27" xfId="0" applyNumberFormat="1" applyFont="1" applyFill="1" applyBorder="1" applyAlignment="1">
      <alignment horizontal="center" vertical="center" wrapText="1"/>
    </xf>
    <xf numFmtId="0" fontId="31" fillId="24" borderId="28" xfId="0" applyNumberFormat="1" applyFont="1" applyFill="1" applyBorder="1" applyAlignment="1">
      <alignment horizontal="center" vertical="center" wrapText="1"/>
    </xf>
    <xf numFmtId="0" fontId="31" fillId="24" borderId="29" xfId="0" applyNumberFormat="1" applyFont="1" applyFill="1" applyBorder="1" applyAlignment="1">
      <alignment horizontal="center" vertical="center" wrapText="1"/>
    </xf>
    <xf numFmtId="49" fontId="27" fillId="24" borderId="20" xfId="0" applyNumberFormat="1" applyFont="1" applyFill="1" applyBorder="1" applyAlignment="1" applyProtection="1">
      <alignment horizontal="center" vertical="center" wrapText="1"/>
      <protection/>
    </xf>
    <xf numFmtId="49" fontId="27" fillId="24" borderId="21" xfId="0" applyNumberFormat="1" applyFont="1" applyFill="1" applyBorder="1" applyAlignment="1" applyProtection="1">
      <alignment horizontal="center" vertical="center" wrapText="1"/>
      <protection/>
    </xf>
    <xf numFmtId="49" fontId="32" fillId="24" borderId="24" xfId="0" applyNumberFormat="1" applyFont="1" applyFill="1" applyBorder="1" applyAlignment="1">
      <alignment horizontal="center" vertical="center" wrapText="1"/>
    </xf>
    <xf numFmtId="49" fontId="32" fillId="24" borderId="26" xfId="0" applyNumberFormat="1" applyFont="1" applyFill="1" applyBorder="1" applyAlignment="1">
      <alignment horizontal="center" vertical="center" wrapText="1"/>
    </xf>
    <xf numFmtId="49" fontId="32" fillId="24" borderId="28" xfId="0" applyNumberFormat="1" applyFont="1" applyFill="1" applyBorder="1" applyAlignment="1">
      <alignment horizontal="center" vertical="center" wrapText="1"/>
    </xf>
    <xf numFmtId="49" fontId="32" fillId="24" borderId="24" xfId="0" applyNumberFormat="1" applyFont="1" applyFill="1" applyBorder="1" applyAlignment="1" applyProtection="1">
      <alignment horizontal="center" vertical="center" wrapText="1"/>
      <protection/>
    </xf>
    <xf numFmtId="49" fontId="32" fillId="24" borderId="25" xfId="0" applyNumberFormat="1" applyFont="1" applyFill="1" applyBorder="1" applyAlignment="1">
      <alignment horizontal="center" vertical="center" wrapText="1"/>
    </xf>
    <xf numFmtId="49" fontId="32" fillId="24" borderId="29" xfId="0" applyNumberFormat="1" applyFont="1" applyFill="1" applyBorder="1" applyAlignment="1">
      <alignment horizontal="center" vertical="center" wrapText="1"/>
    </xf>
    <xf numFmtId="49" fontId="31" fillId="24" borderId="20" xfId="0" applyNumberFormat="1" applyFont="1" applyFill="1" applyBorder="1" applyAlignment="1" applyProtection="1">
      <alignment horizontal="center" vertical="center" wrapText="1"/>
      <protection/>
    </xf>
    <xf numFmtId="49" fontId="31" fillId="24" borderId="22" xfId="0" applyNumberFormat="1" applyFont="1" applyFill="1" applyBorder="1" applyAlignment="1">
      <alignment horizontal="center" vertical="center" wrapText="1"/>
    </xf>
    <xf numFmtId="49" fontId="31" fillId="24" borderId="21" xfId="0" applyNumberFormat="1" applyFont="1" applyFill="1" applyBorder="1" applyAlignment="1">
      <alignment horizontal="center" vertical="center" wrapText="1"/>
    </xf>
    <xf numFmtId="49" fontId="32" fillId="24" borderId="10" xfId="0" applyNumberFormat="1" applyFont="1" applyFill="1" applyBorder="1" applyAlignment="1">
      <alignment horizontal="center" vertical="center" wrapText="1"/>
    </xf>
    <xf numFmtId="49" fontId="32" fillId="0" borderId="11" xfId="0" applyNumberFormat="1" applyFont="1" applyFill="1" applyBorder="1" applyAlignment="1" applyProtection="1">
      <alignment horizontal="center" vertical="center" wrapText="1"/>
      <protection/>
    </xf>
    <xf numFmtId="49" fontId="32" fillId="0" borderId="19" xfId="0" applyNumberFormat="1" applyFont="1" applyFill="1" applyBorder="1" applyAlignment="1" applyProtection="1">
      <alignment horizontal="center" vertical="center" wrapText="1"/>
      <protection/>
    </xf>
    <xf numFmtId="49" fontId="31" fillId="24" borderId="11" xfId="0" applyNumberFormat="1" applyFont="1" applyFill="1" applyBorder="1" applyAlignment="1">
      <alignment horizontal="center" vertical="center" wrapText="1"/>
    </xf>
    <xf numFmtId="49" fontId="32" fillId="24" borderId="23" xfId="0" applyNumberFormat="1" applyFont="1" applyFill="1" applyBorder="1" applyAlignment="1" applyProtection="1">
      <alignment horizontal="center" vertical="center" wrapText="1"/>
      <protection/>
    </xf>
    <xf numFmtId="49" fontId="32" fillId="24" borderId="25" xfId="0" applyNumberFormat="1" applyFont="1" applyFill="1" applyBorder="1" applyAlignment="1" applyProtection="1">
      <alignment horizontal="center" vertical="center" wrapText="1"/>
      <protection/>
    </xf>
    <xf numFmtId="49" fontId="31" fillId="24" borderId="25" xfId="0" applyNumberFormat="1" applyFont="1" applyFill="1" applyBorder="1" applyAlignment="1">
      <alignment horizontal="center" vertical="center" wrapText="1"/>
    </xf>
    <xf numFmtId="49" fontId="31" fillId="24" borderId="27" xfId="0" applyNumberFormat="1" applyFont="1" applyFill="1" applyBorder="1" applyAlignment="1">
      <alignment horizontal="center" vertical="center" wrapText="1"/>
    </xf>
    <xf numFmtId="49" fontId="31" fillId="24" borderId="29" xfId="0" applyNumberFormat="1" applyFont="1" applyFill="1" applyBorder="1" applyAlignment="1">
      <alignment horizontal="center" vertical="center" wrapText="1"/>
    </xf>
    <xf numFmtId="49" fontId="32" fillId="24" borderId="20" xfId="0" applyNumberFormat="1" applyFont="1" applyFill="1" applyBorder="1" applyAlignment="1" applyProtection="1">
      <alignment horizontal="center" vertical="center" wrapText="1"/>
      <protection/>
    </xf>
    <xf numFmtId="49" fontId="32" fillId="24" borderId="22" xfId="0" applyNumberFormat="1" applyFont="1" applyFill="1" applyBorder="1" applyAlignment="1" applyProtection="1">
      <alignment horizontal="center" vertical="center" wrapText="1"/>
      <protection/>
    </xf>
    <xf numFmtId="49" fontId="32" fillId="24" borderId="21" xfId="0" applyNumberFormat="1" applyFont="1" applyFill="1" applyBorder="1" applyAlignment="1" applyProtection="1">
      <alignment horizontal="center" vertical="center" wrapText="1"/>
      <protection/>
    </xf>
    <xf numFmtId="49" fontId="32" fillId="0" borderId="21" xfId="0" applyNumberFormat="1" applyFont="1" applyFill="1" applyBorder="1" applyAlignment="1" applyProtection="1">
      <alignment horizontal="center" vertical="center" wrapText="1"/>
      <protection/>
    </xf>
    <xf numFmtId="1" fontId="31" fillId="24" borderId="20" xfId="0" applyNumberFormat="1" applyFont="1" applyFill="1" applyBorder="1" applyAlignment="1">
      <alignment horizontal="center" vertical="center"/>
    </xf>
    <xf numFmtId="1" fontId="31" fillId="24" borderId="22" xfId="0" applyNumberFormat="1" applyFont="1" applyFill="1" applyBorder="1" applyAlignment="1">
      <alignment horizontal="center" vertical="center"/>
    </xf>
    <xf numFmtId="1" fontId="31" fillId="24" borderId="21" xfId="0" applyNumberFormat="1" applyFont="1" applyFill="1" applyBorder="1" applyAlignment="1">
      <alignment horizontal="center" vertical="center"/>
    </xf>
    <xf numFmtId="49" fontId="32" fillId="0" borderId="15" xfId="0" applyNumberFormat="1" applyFont="1" applyFill="1" applyBorder="1" applyAlignment="1" applyProtection="1">
      <alignment horizontal="center" vertical="center" wrapText="1"/>
      <protection/>
    </xf>
    <xf numFmtId="49" fontId="31" fillId="24" borderId="19" xfId="0" applyNumberFormat="1" applyFont="1" applyFill="1" applyBorder="1" applyAlignment="1" applyProtection="1">
      <alignment horizontal="center" vertical="center" wrapText="1"/>
      <protection/>
    </xf>
    <xf numFmtId="49" fontId="31" fillId="24" borderId="13"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horizontal="center" vertical="center" wrapText="1"/>
      <protection/>
    </xf>
    <xf numFmtId="49" fontId="7" fillId="0" borderId="13" xfId="0" applyNumberFormat="1" applyFont="1" applyFill="1" applyBorder="1" applyAlignment="1" applyProtection="1">
      <alignment horizontal="center" vertical="center" wrapText="1"/>
      <protection/>
    </xf>
    <xf numFmtId="49" fontId="32" fillId="0" borderId="13" xfId="0" applyNumberFormat="1" applyFont="1" applyFill="1" applyBorder="1" applyAlignment="1" applyProtection="1">
      <alignment horizontal="center" vertical="center" wrapText="1"/>
      <protection/>
    </xf>
    <xf numFmtId="49" fontId="7" fillId="24" borderId="0" xfId="0" applyNumberFormat="1" applyFont="1" applyFill="1" applyBorder="1" applyAlignment="1">
      <alignment horizontal="left"/>
    </xf>
    <xf numFmtId="49" fontId="22" fillId="24" borderId="0" xfId="0" applyNumberFormat="1" applyFont="1" applyFill="1" applyBorder="1" applyAlignment="1">
      <alignment horizontal="left" wrapText="1"/>
    </xf>
    <xf numFmtId="49" fontId="7" fillId="24" borderId="12" xfId="0" applyNumberFormat="1" applyFont="1" applyFill="1" applyBorder="1" applyAlignment="1">
      <alignment horizontal="left"/>
    </xf>
    <xf numFmtId="49" fontId="26" fillId="24" borderId="0" xfId="0" applyNumberFormat="1" applyFont="1" applyFill="1" applyBorder="1" applyAlignment="1">
      <alignment horizontal="center" wrapText="1"/>
    </xf>
    <xf numFmtId="49" fontId="21" fillId="24" borderId="0"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3"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3355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3355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73355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73355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0382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0382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0382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0382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5" name="Text Box 1"/>
        <xdr:cNvSpPr txBox="1">
          <a:spLocks noChangeArrowheads="1"/>
        </xdr:cNvSpPr>
      </xdr:nvSpPr>
      <xdr:spPr>
        <a:xfrm>
          <a:off x="10382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6" name="Text Box 1"/>
        <xdr:cNvSpPr txBox="1">
          <a:spLocks noChangeArrowheads="1"/>
        </xdr:cNvSpPr>
      </xdr:nvSpPr>
      <xdr:spPr>
        <a:xfrm>
          <a:off x="10382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283" t="s">
        <v>13</v>
      </c>
      <c r="B1" s="283"/>
      <c r="C1" s="287" t="s">
        <v>49</v>
      </c>
      <c r="D1" s="287"/>
      <c r="E1" s="287"/>
      <c r="F1" s="284" t="s">
        <v>45</v>
      </c>
      <c r="G1" s="284"/>
      <c r="H1" s="284"/>
    </row>
    <row r="2" spans="1:8" ht="33.75" customHeight="1">
      <c r="A2" s="285" t="s">
        <v>52</v>
      </c>
      <c r="B2" s="285"/>
      <c r="C2" s="287"/>
      <c r="D2" s="287"/>
      <c r="E2" s="287"/>
      <c r="F2" s="286" t="s">
        <v>46</v>
      </c>
      <c r="G2" s="286"/>
      <c r="H2" s="286"/>
    </row>
    <row r="3" spans="1:8" ht="19.5" customHeight="1">
      <c r="A3" s="4" t="s">
        <v>41</v>
      </c>
      <c r="B3" s="4"/>
      <c r="C3" s="22"/>
      <c r="D3" s="22"/>
      <c r="E3" s="22"/>
      <c r="F3" s="286" t="s">
        <v>47</v>
      </c>
      <c r="G3" s="286"/>
      <c r="H3" s="286"/>
    </row>
    <row r="4" spans="1:8" s="5" customFormat="1" ht="19.5" customHeight="1">
      <c r="A4" s="4"/>
      <c r="B4" s="4"/>
      <c r="D4" s="6"/>
      <c r="F4" s="7" t="s">
        <v>48</v>
      </c>
      <c r="G4" s="7"/>
      <c r="H4" s="7"/>
    </row>
    <row r="5" spans="1:8" s="21" customFormat="1" ht="36" customHeight="1">
      <c r="A5" s="271" t="s">
        <v>34</v>
      </c>
      <c r="B5" s="272"/>
      <c r="C5" s="275" t="s">
        <v>43</v>
      </c>
      <c r="D5" s="266"/>
      <c r="E5" s="267" t="s">
        <v>42</v>
      </c>
      <c r="F5" s="267"/>
      <c r="G5" s="267"/>
      <c r="H5" s="265"/>
    </row>
    <row r="6" spans="1:8" s="21" customFormat="1" ht="20.25" customHeight="1">
      <c r="A6" s="273"/>
      <c r="B6" s="274"/>
      <c r="C6" s="262" t="s">
        <v>2</v>
      </c>
      <c r="D6" s="262" t="s">
        <v>50</v>
      </c>
      <c r="E6" s="264" t="s">
        <v>44</v>
      </c>
      <c r="F6" s="265"/>
      <c r="G6" s="264" t="s">
        <v>51</v>
      </c>
      <c r="H6" s="265"/>
    </row>
    <row r="7" spans="1:8" s="21" customFormat="1" ht="52.5" customHeight="1">
      <c r="A7" s="273"/>
      <c r="B7" s="274"/>
      <c r="C7" s="263"/>
      <c r="D7" s="263"/>
      <c r="E7" s="3" t="s">
        <v>2</v>
      </c>
      <c r="F7" s="3" t="s">
        <v>6</v>
      </c>
      <c r="G7" s="3" t="s">
        <v>2</v>
      </c>
      <c r="H7" s="3" t="s">
        <v>6</v>
      </c>
    </row>
    <row r="8" spans="1:8" ht="15" customHeight="1">
      <c r="A8" s="277" t="s">
        <v>4</v>
      </c>
      <c r="B8" s="278"/>
      <c r="C8" s="8">
        <v>1</v>
      </c>
      <c r="D8" s="8" t="s">
        <v>23</v>
      </c>
      <c r="E8" s="8" t="s">
        <v>28</v>
      </c>
      <c r="F8" s="8" t="s">
        <v>35</v>
      </c>
      <c r="G8" s="8" t="s">
        <v>36</v>
      </c>
      <c r="H8" s="8" t="s">
        <v>37</v>
      </c>
    </row>
    <row r="9" spans="1:8" ht="26.25" customHeight="1">
      <c r="A9" s="279" t="s">
        <v>17</v>
      </c>
      <c r="B9" s="280"/>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22</v>
      </c>
      <c r="B12" s="2" t="s">
        <v>9</v>
      </c>
      <c r="C12" s="2"/>
      <c r="D12" s="11"/>
      <c r="E12" s="11"/>
      <c r="F12" s="11"/>
      <c r="G12" s="11"/>
      <c r="H12" s="11"/>
    </row>
    <row r="13" spans="1:8" ht="24.75" customHeight="1">
      <c r="A13" s="14" t="s">
        <v>23</v>
      </c>
      <c r="B13" s="2" t="s">
        <v>9</v>
      </c>
      <c r="C13" s="2"/>
      <c r="D13" s="11"/>
      <c r="E13" s="11"/>
      <c r="F13" s="11"/>
      <c r="G13" s="11"/>
      <c r="H13" s="11"/>
    </row>
    <row r="14" spans="1:8" ht="24.75" customHeight="1">
      <c r="A14" s="14" t="s">
        <v>28</v>
      </c>
      <c r="B14" s="2" t="s">
        <v>9</v>
      </c>
      <c r="C14" s="2"/>
      <c r="D14" s="11"/>
      <c r="E14" s="11"/>
      <c r="F14" s="11"/>
      <c r="G14" s="11"/>
      <c r="H14" s="11"/>
    </row>
    <row r="15" spans="1:8" ht="24.75" customHeight="1">
      <c r="A15" s="14" t="s">
        <v>10</v>
      </c>
      <c r="B15" s="23" t="s">
        <v>10</v>
      </c>
      <c r="C15" s="15"/>
      <c r="D15" s="16"/>
      <c r="E15" s="16"/>
      <c r="F15" s="16"/>
      <c r="G15" s="16"/>
      <c r="H15" s="16"/>
    </row>
    <row r="16" spans="2:8" ht="16.5" customHeight="1">
      <c r="B16" s="281" t="s">
        <v>33</v>
      </c>
      <c r="C16" s="281"/>
      <c r="D16" s="24"/>
      <c r="E16" s="268" t="s">
        <v>11</v>
      </c>
      <c r="F16" s="268"/>
      <c r="G16" s="268"/>
      <c r="H16" s="268"/>
    </row>
    <row r="17" spans="2:8" ht="15.75" customHeight="1">
      <c r="B17" s="281"/>
      <c r="C17" s="281"/>
      <c r="D17" s="24"/>
      <c r="E17" s="269" t="s">
        <v>19</v>
      </c>
      <c r="F17" s="269"/>
      <c r="G17" s="269"/>
      <c r="H17" s="269"/>
    </row>
    <row r="18" spans="2:8" s="25" customFormat="1" ht="15.75" customHeight="1">
      <c r="B18" s="281"/>
      <c r="C18" s="281"/>
      <c r="D18" s="26"/>
      <c r="E18" s="270" t="s">
        <v>32</v>
      </c>
      <c r="F18" s="270"/>
      <c r="G18" s="270"/>
      <c r="H18" s="270"/>
    </row>
    <row r="20" ht="15.75">
      <c r="B20" s="17"/>
    </row>
    <row r="22" ht="15.75" hidden="1">
      <c r="A22" s="18" t="s">
        <v>20</v>
      </c>
    </row>
    <row r="23" spans="1:3" ht="15.75" hidden="1">
      <c r="A23" s="19"/>
      <c r="B23" s="282" t="s">
        <v>29</v>
      </c>
      <c r="C23" s="282"/>
    </row>
    <row r="24" spans="1:8" ht="15.75" customHeight="1" hidden="1">
      <c r="A24" s="20" t="s">
        <v>12</v>
      </c>
      <c r="B24" s="276" t="s">
        <v>30</v>
      </c>
      <c r="C24" s="276"/>
      <c r="D24" s="20"/>
      <c r="E24" s="20"/>
      <c r="F24" s="20"/>
      <c r="G24" s="20"/>
      <c r="H24" s="20"/>
    </row>
    <row r="25" spans="1:8" ht="15" customHeight="1" hidden="1">
      <c r="A25" s="20"/>
      <c r="B25" s="276" t="s">
        <v>31</v>
      </c>
      <c r="C25" s="276"/>
      <c r="D25" s="276"/>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A95"/>
  <sheetViews>
    <sheetView zoomScalePageLayoutView="0" workbookViewId="0" topLeftCell="A1">
      <pane ySplit="10" topLeftCell="BM14" activePane="bottomLeft" state="frozen"/>
      <selection pane="topLeft" activeCell="A1" sqref="A1"/>
      <selection pane="bottomLeft" activeCell="Q62" sqref="Q62"/>
    </sheetView>
  </sheetViews>
  <sheetFormatPr defaultColWidth="9.00390625" defaultRowHeight="15.75"/>
  <cols>
    <col min="1" max="1" width="3.50390625" style="27" customWidth="1"/>
    <col min="2" max="2" width="19.25390625" style="27" customWidth="1"/>
    <col min="3" max="3" width="6.00390625" style="27" customWidth="1"/>
    <col min="4" max="4" width="5.75390625" style="27" customWidth="1"/>
    <col min="5" max="5" width="5.875" style="27" customWidth="1"/>
    <col min="6" max="6" width="4.75390625" style="27" customWidth="1"/>
    <col min="7" max="7" width="4.125" style="27" customWidth="1"/>
    <col min="8" max="9" width="6.00390625" style="27" customWidth="1"/>
    <col min="10" max="10" width="5.375" style="27" customWidth="1"/>
    <col min="11" max="11" width="4.375" style="27" customWidth="1"/>
    <col min="12" max="12" width="6.00390625" style="27" customWidth="1"/>
    <col min="13" max="13" width="4.75390625" style="27" customWidth="1"/>
    <col min="14" max="15" width="4.375" style="27" customWidth="1"/>
    <col min="16" max="16" width="3.875" style="27" customWidth="1"/>
    <col min="17" max="17" width="6.00390625" style="27" customWidth="1"/>
    <col min="18" max="20" width="5.375" style="27" customWidth="1"/>
    <col min="21" max="21" width="5.875" style="60" customWidth="1"/>
    <col min="22" max="22" width="4.125" style="60" customWidth="1"/>
    <col min="23" max="23" width="4.25390625" style="60" customWidth="1"/>
    <col min="24" max="24" width="3.75390625" style="60" customWidth="1"/>
    <col min="25" max="16384" width="9.00390625" style="27" customWidth="1"/>
  </cols>
  <sheetData>
    <row r="1" spans="1:23" ht="16.5" customHeight="1">
      <c r="A1" s="336" t="s">
        <v>14</v>
      </c>
      <c r="B1" s="336"/>
      <c r="C1" s="337" t="s">
        <v>161</v>
      </c>
      <c r="D1" s="337"/>
      <c r="E1" s="337"/>
      <c r="F1" s="337"/>
      <c r="G1" s="337"/>
      <c r="H1" s="337"/>
      <c r="I1" s="337"/>
      <c r="J1" s="337"/>
      <c r="K1" s="337"/>
      <c r="L1" s="337"/>
      <c r="M1" s="339" t="s">
        <v>192</v>
      </c>
      <c r="N1" s="339"/>
      <c r="O1" s="339"/>
      <c r="P1" s="339"/>
      <c r="Q1" s="339"/>
      <c r="R1" s="339"/>
      <c r="S1" s="339"/>
      <c r="T1" s="339"/>
      <c r="U1" s="339"/>
      <c r="V1" s="339"/>
      <c r="W1" s="114"/>
    </row>
    <row r="2" spans="1:24" ht="16.5" customHeight="1">
      <c r="A2" s="309" t="s">
        <v>83</v>
      </c>
      <c r="B2" s="309"/>
      <c r="C2" s="338" t="s">
        <v>18</v>
      </c>
      <c r="D2" s="338"/>
      <c r="E2" s="338"/>
      <c r="F2" s="338"/>
      <c r="G2" s="338"/>
      <c r="H2" s="338"/>
      <c r="I2" s="338"/>
      <c r="J2" s="338"/>
      <c r="K2" s="338"/>
      <c r="L2" s="338"/>
      <c r="M2" s="338"/>
      <c r="N2" s="341" t="s">
        <v>191</v>
      </c>
      <c r="O2" s="341"/>
      <c r="P2" s="341"/>
      <c r="Q2" s="341"/>
      <c r="R2" s="341"/>
      <c r="S2" s="341"/>
      <c r="T2" s="341"/>
      <c r="U2" s="341"/>
      <c r="V2" s="341"/>
      <c r="W2" s="341"/>
      <c r="X2" s="341"/>
    </row>
    <row r="3" spans="1:23" ht="16.5" customHeight="1">
      <c r="A3" s="309" t="s">
        <v>84</v>
      </c>
      <c r="B3" s="309"/>
      <c r="C3" s="309"/>
      <c r="D3" s="309"/>
      <c r="E3" s="310" t="s">
        <v>200</v>
      </c>
      <c r="F3" s="310"/>
      <c r="G3" s="310"/>
      <c r="H3" s="310"/>
      <c r="I3" s="310"/>
      <c r="J3" s="310"/>
      <c r="K3" s="30"/>
      <c r="L3" s="30"/>
      <c r="M3" s="340" t="s">
        <v>193</v>
      </c>
      <c r="N3" s="340"/>
      <c r="O3" s="340"/>
      <c r="P3" s="340"/>
      <c r="Q3" s="340"/>
      <c r="R3" s="340"/>
      <c r="S3" s="340"/>
      <c r="T3" s="340"/>
      <c r="U3" s="340"/>
      <c r="V3" s="340"/>
      <c r="W3" s="114"/>
    </row>
    <row r="4" spans="1:23" ht="16.5" customHeight="1">
      <c r="A4" s="28" t="s">
        <v>72</v>
      </c>
      <c r="B4" s="28"/>
      <c r="C4" s="28"/>
      <c r="D4" s="28"/>
      <c r="E4" s="28"/>
      <c r="F4" s="28"/>
      <c r="G4" s="28"/>
      <c r="H4" s="28"/>
      <c r="I4" s="28"/>
      <c r="J4" s="28"/>
      <c r="K4" s="28"/>
      <c r="L4" s="28"/>
      <c r="M4" s="341" t="s">
        <v>194</v>
      </c>
      <c r="N4" s="341"/>
      <c r="O4" s="341"/>
      <c r="P4" s="341"/>
      <c r="Q4" s="341"/>
      <c r="R4" s="341"/>
      <c r="S4" s="341"/>
      <c r="T4" s="341"/>
      <c r="U4" s="341"/>
      <c r="V4" s="341"/>
      <c r="W4" s="115"/>
    </row>
    <row r="5" spans="2:22" ht="6" customHeight="1">
      <c r="B5" s="35"/>
      <c r="C5" s="35"/>
      <c r="Q5" s="184" t="s">
        <v>85</v>
      </c>
      <c r="R5" s="32"/>
      <c r="S5" s="32"/>
      <c r="T5" s="29"/>
      <c r="U5" s="106"/>
      <c r="V5" s="106"/>
    </row>
    <row r="6" spans="1:24" ht="22.5" customHeight="1">
      <c r="A6" s="329" t="s">
        <v>34</v>
      </c>
      <c r="B6" s="330"/>
      <c r="C6" s="305" t="s">
        <v>73</v>
      </c>
      <c r="D6" s="306"/>
      <c r="E6" s="307"/>
      <c r="F6" s="323" t="s">
        <v>53</v>
      </c>
      <c r="G6" s="304" t="s">
        <v>170</v>
      </c>
      <c r="H6" s="320" t="s">
        <v>54</v>
      </c>
      <c r="I6" s="321"/>
      <c r="J6" s="321"/>
      <c r="K6" s="321"/>
      <c r="L6" s="321"/>
      <c r="M6" s="321"/>
      <c r="N6" s="321"/>
      <c r="O6" s="321"/>
      <c r="P6" s="321"/>
      <c r="Q6" s="322"/>
      <c r="R6" s="299" t="s">
        <v>165</v>
      </c>
      <c r="S6" s="299" t="s">
        <v>163</v>
      </c>
      <c r="T6" s="302" t="s">
        <v>152</v>
      </c>
      <c r="U6" s="342" t="s">
        <v>175</v>
      </c>
      <c r="V6" s="342" t="s">
        <v>173</v>
      </c>
      <c r="W6" s="342" t="s">
        <v>182</v>
      </c>
      <c r="X6" s="342" t="s">
        <v>183</v>
      </c>
    </row>
    <row r="7" spans="1:27" s="33" customFormat="1" ht="16.5" customHeight="1">
      <c r="A7" s="331"/>
      <c r="B7" s="332"/>
      <c r="C7" s="299" t="s">
        <v>21</v>
      </c>
      <c r="D7" s="311" t="s">
        <v>5</v>
      </c>
      <c r="E7" s="312"/>
      <c r="F7" s="324"/>
      <c r="G7" s="300"/>
      <c r="H7" s="304" t="s">
        <v>16</v>
      </c>
      <c r="I7" s="311" t="s">
        <v>55</v>
      </c>
      <c r="J7" s="315"/>
      <c r="K7" s="315"/>
      <c r="L7" s="315"/>
      <c r="M7" s="315"/>
      <c r="N7" s="315"/>
      <c r="O7" s="315"/>
      <c r="P7" s="316"/>
      <c r="Q7" s="312" t="s">
        <v>162</v>
      </c>
      <c r="R7" s="300"/>
      <c r="S7" s="300"/>
      <c r="T7" s="346"/>
      <c r="U7" s="343"/>
      <c r="V7" s="343"/>
      <c r="W7" s="343"/>
      <c r="X7" s="343"/>
      <c r="Y7" s="29"/>
      <c r="Z7" s="29"/>
      <c r="AA7" s="29"/>
    </row>
    <row r="8" spans="1:24" ht="15.75" customHeight="1">
      <c r="A8" s="331"/>
      <c r="B8" s="332"/>
      <c r="C8" s="300"/>
      <c r="D8" s="313"/>
      <c r="E8" s="314"/>
      <c r="F8" s="324"/>
      <c r="G8" s="300"/>
      <c r="H8" s="300"/>
      <c r="I8" s="304" t="s">
        <v>16</v>
      </c>
      <c r="J8" s="305" t="s">
        <v>5</v>
      </c>
      <c r="K8" s="317"/>
      <c r="L8" s="317"/>
      <c r="M8" s="317"/>
      <c r="N8" s="317"/>
      <c r="O8" s="317"/>
      <c r="P8" s="318"/>
      <c r="Q8" s="348"/>
      <c r="R8" s="300"/>
      <c r="S8" s="300"/>
      <c r="T8" s="346"/>
      <c r="U8" s="343"/>
      <c r="V8" s="343"/>
      <c r="W8" s="343"/>
      <c r="X8" s="343"/>
    </row>
    <row r="9" spans="1:24" ht="15.75" customHeight="1">
      <c r="A9" s="331"/>
      <c r="B9" s="332"/>
      <c r="C9" s="300"/>
      <c r="D9" s="302" t="s">
        <v>74</v>
      </c>
      <c r="E9" s="302" t="s">
        <v>75</v>
      </c>
      <c r="F9" s="324"/>
      <c r="G9" s="300"/>
      <c r="H9" s="300"/>
      <c r="I9" s="300"/>
      <c r="J9" s="325" t="s">
        <v>76</v>
      </c>
      <c r="K9" s="295" t="s">
        <v>77</v>
      </c>
      <c r="L9" s="335" t="s">
        <v>57</v>
      </c>
      <c r="M9" s="319" t="s">
        <v>78</v>
      </c>
      <c r="N9" s="319" t="s">
        <v>60</v>
      </c>
      <c r="O9" s="319" t="s">
        <v>166</v>
      </c>
      <c r="P9" s="319" t="s">
        <v>167</v>
      </c>
      <c r="Q9" s="348"/>
      <c r="R9" s="300"/>
      <c r="S9" s="300"/>
      <c r="T9" s="346"/>
      <c r="U9" s="343"/>
      <c r="V9" s="343"/>
      <c r="W9" s="343"/>
      <c r="X9" s="343"/>
    </row>
    <row r="10" spans="1:25" ht="60.75" customHeight="1">
      <c r="A10" s="333"/>
      <c r="B10" s="334"/>
      <c r="C10" s="301"/>
      <c r="D10" s="303"/>
      <c r="E10" s="303"/>
      <c r="F10" s="313"/>
      <c r="G10" s="301"/>
      <c r="H10" s="301"/>
      <c r="I10" s="301"/>
      <c r="J10" s="325"/>
      <c r="K10" s="295"/>
      <c r="L10" s="335"/>
      <c r="M10" s="303"/>
      <c r="N10" s="303" t="s">
        <v>60</v>
      </c>
      <c r="O10" s="303" t="s">
        <v>166</v>
      </c>
      <c r="P10" s="303" t="s">
        <v>167</v>
      </c>
      <c r="Q10" s="314"/>
      <c r="R10" s="301"/>
      <c r="S10" s="301"/>
      <c r="T10" s="347"/>
      <c r="U10" s="345"/>
      <c r="V10" s="343"/>
      <c r="W10" s="344"/>
      <c r="X10" s="344"/>
      <c r="Y10" s="164"/>
    </row>
    <row r="11" spans="1:24" s="40" customFormat="1" ht="11.25" customHeight="1">
      <c r="A11" s="297" t="s">
        <v>4</v>
      </c>
      <c r="B11" s="298"/>
      <c r="C11" s="39">
        <v>1</v>
      </c>
      <c r="D11" s="39">
        <v>2</v>
      </c>
      <c r="E11" s="39">
        <v>3</v>
      </c>
      <c r="F11" s="39">
        <v>4</v>
      </c>
      <c r="G11" s="39">
        <v>5</v>
      </c>
      <c r="H11" s="39">
        <v>6</v>
      </c>
      <c r="I11" s="39">
        <v>7</v>
      </c>
      <c r="J11" s="39">
        <v>8</v>
      </c>
      <c r="K11" s="39">
        <v>9</v>
      </c>
      <c r="L11" s="39">
        <v>10</v>
      </c>
      <c r="M11" s="39">
        <v>11</v>
      </c>
      <c r="N11" s="39">
        <v>12</v>
      </c>
      <c r="O11" s="39">
        <v>13</v>
      </c>
      <c r="P11" s="39">
        <v>14</v>
      </c>
      <c r="Q11" s="39">
        <v>15</v>
      </c>
      <c r="R11" s="39">
        <v>16</v>
      </c>
      <c r="S11" s="39">
        <v>17</v>
      </c>
      <c r="T11" s="39">
        <v>18</v>
      </c>
      <c r="U11" s="107">
        <v>19</v>
      </c>
      <c r="V11" s="107">
        <v>20</v>
      </c>
      <c r="W11" s="107">
        <v>21</v>
      </c>
      <c r="X11" s="107">
        <v>22</v>
      </c>
    </row>
    <row r="12" spans="1:26" s="220" customFormat="1" ht="22.5" customHeight="1">
      <c r="A12" s="328" t="s">
        <v>197</v>
      </c>
      <c r="B12" s="328"/>
      <c r="C12" s="217">
        <f>D12+E12</f>
        <v>4855</v>
      </c>
      <c r="D12" s="217">
        <f>D13+D21</f>
        <v>1213</v>
      </c>
      <c r="E12" s="217">
        <f>E13+E21</f>
        <v>3642</v>
      </c>
      <c r="F12" s="217">
        <f>F13+F21</f>
        <v>25</v>
      </c>
      <c r="G12" s="217">
        <f>G13+G21</f>
        <v>5</v>
      </c>
      <c r="H12" s="217">
        <f>I12+Q12</f>
        <v>4830</v>
      </c>
      <c r="I12" s="217">
        <f>J12+K12+L12+M12+N12+O12+P12</f>
        <v>3981</v>
      </c>
      <c r="J12" s="217">
        <f aca="true" t="shared" si="0" ref="J12:Q12">J13+J21</f>
        <v>3465</v>
      </c>
      <c r="K12" s="217">
        <f t="shared" si="0"/>
        <v>75</v>
      </c>
      <c r="L12" s="217">
        <f t="shared" si="0"/>
        <v>436</v>
      </c>
      <c r="M12" s="217">
        <f t="shared" si="0"/>
        <v>3</v>
      </c>
      <c r="N12" s="217">
        <f t="shared" si="0"/>
        <v>0</v>
      </c>
      <c r="O12" s="217">
        <f t="shared" si="0"/>
        <v>0</v>
      </c>
      <c r="P12" s="217">
        <f t="shared" si="0"/>
        <v>2</v>
      </c>
      <c r="Q12" s="217">
        <f t="shared" si="0"/>
        <v>849</v>
      </c>
      <c r="R12" s="217">
        <f>L12+M12+N12+O12+P12+Q12</f>
        <v>1290</v>
      </c>
      <c r="S12" s="218">
        <f>(J12+K12)/I12</f>
        <v>0.8892238131122834</v>
      </c>
      <c r="T12" s="218">
        <f>I12/H12</f>
        <v>0.824223602484472</v>
      </c>
      <c r="U12" s="218">
        <f>(X12-W12)/W12</f>
        <v>0.3911671924290221</v>
      </c>
      <c r="V12" s="218" t="str">
        <f>IF((-9.5%)&gt;=U12,"Đ","K")</f>
        <v>K</v>
      </c>
      <c r="W12" s="217">
        <f>W13+W21</f>
        <v>317</v>
      </c>
      <c r="X12" s="217">
        <f>X13+X21</f>
        <v>441</v>
      </c>
      <c r="Y12" s="219">
        <f>F12+H12</f>
        <v>4855</v>
      </c>
      <c r="Z12" s="219"/>
    </row>
    <row r="13" spans="1:25" s="206" customFormat="1" ht="14.25" customHeight="1">
      <c r="A13" s="207" t="s">
        <v>0</v>
      </c>
      <c r="B13" s="208" t="s">
        <v>87</v>
      </c>
      <c r="C13" s="209">
        <f>D13+E13</f>
        <v>203</v>
      </c>
      <c r="D13" s="209">
        <f>SUM(D14:D20)</f>
        <v>55</v>
      </c>
      <c r="E13" s="209">
        <f>SUM(E14:E20)</f>
        <v>148</v>
      </c>
      <c r="F13" s="209">
        <f>SUM(F14:F20)</f>
        <v>4</v>
      </c>
      <c r="G13" s="209">
        <f>SUM(G14:G20)</f>
        <v>0</v>
      </c>
      <c r="H13" s="209">
        <f aca="true" t="shared" si="1" ref="H13:H64">I13+Q13</f>
        <v>199</v>
      </c>
      <c r="I13" s="209">
        <f aca="true" t="shared" si="2" ref="I13:I64">J13+K13+L13+M13+N13+O13+P13</f>
        <v>163</v>
      </c>
      <c r="J13" s="209">
        <f aca="true" t="shared" si="3" ref="J13:Q13">SUM(J14:J20)</f>
        <v>118</v>
      </c>
      <c r="K13" s="209">
        <f t="shared" si="3"/>
        <v>1</v>
      </c>
      <c r="L13" s="209">
        <f t="shared" si="3"/>
        <v>42</v>
      </c>
      <c r="M13" s="209">
        <f t="shared" si="3"/>
        <v>2</v>
      </c>
      <c r="N13" s="209">
        <f t="shared" si="3"/>
        <v>0</v>
      </c>
      <c r="O13" s="209">
        <f t="shared" si="3"/>
        <v>0</v>
      </c>
      <c r="P13" s="209">
        <f t="shared" si="3"/>
        <v>0</v>
      </c>
      <c r="Q13" s="209">
        <f t="shared" si="3"/>
        <v>36</v>
      </c>
      <c r="R13" s="210">
        <f>SUM(L13:Q13)</f>
        <v>80</v>
      </c>
      <c r="S13" s="203">
        <f aca="true" t="shared" si="4" ref="S13:S64">(J13+K13)/I13</f>
        <v>0.7300613496932515</v>
      </c>
      <c r="T13" s="203">
        <f aca="true" t="shared" si="5" ref="T13:T64">I13/H13</f>
        <v>0.8190954773869347</v>
      </c>
      <c r="U13" s="203">
        <f aca="true" t="shared" si="6" ref="U13:U64">(X13-W13)/W13</f>
        <v>1.75</v>
      </c>
      <c r="V13" s="211" t="str">
        <f aca="true" t="shared" si="7" ref="V13:V64">IF((-9.5%)&gt;=U13,"Đ","K")</f>
        <v>K</v>
      </c>
      <c r="W13" s="212">
        <f>SUM(W14:W20)</f>
        <v>16</v>
      </c>
      <c r="X13" s="209">
        <f>R13-Q13</f>
        <v>44</v>
      </c>
      <c r="Y13" s="205">
        <f aca="true" t="shared" si="8" ref="Y13:Y64">F13+H13</f>
        <v>203</v>
      </c>
    </row>
    <row r="14" spans="1:25" s="126" customFormat="1" ht="14.25" customHeight="1">
      <c r="A14" s="127" t="s">
        <v>22</v>
      </c>
      <c r="B14" s="146" t="s">
        <v>88</v>
      </c>
      <c r="C14" s="121">
        <f aca="true" t="shared" si="9" ref="C14:C64">D14+E14</f>
        <v>47</v>
      </c>
      <c r="D14" s="121">
        <v>17</v>
      </c>
      <c r="E14" s="121">
        <v>30</v>
      </c>
      <c r="F14" s="121">
        <v>1</v>
      </c>
      <c r="G14" s="121"/>
      <c r="H14" s="121">
        <f t="shared" si="1"/>
        <v>46</v>
      </c>
      <c r="I14" s="121">
        <f t="shared" si="2"/>
        <v>34</v>
      </c>
      <c r="J14" s="121">
        <v>21</v>
      </c>
      <c r="K14" s="121"/>
      <c r="L14" s="121">
        <v>13</v>
      </c>
      <c r="M14" s="121"/>
      <c r="N14" s="121"/>
      <c r="O14" s="121"/>
      <c r="P14" s="121"/>
      <c r="Q14" s="121">
        <v>12</v>
      </c>
      <c r="R14" s="122">
        <f aca="true" t="shared" si="10" ref="R14:R64">L14+M14+N14+O14+P14+Q14</f>
        <v>25</v>
      </c>
      <c r="S14" s="123">
        <f t="shared" si="4"/>
        <v>0.6176470588235294</v>
      </c>
      <c r="T14" s="123">
        <f t="shared" si="5"/>
        <v>0.7391304347826086</v>
      </c>
      <c r="U14" s="123">
        <f t="shared" si="6"/>
        <v>5.5</v>
      </c>
      <c r="V14" s="124" t="str">
        <f t="shared" si="7"/>
        <v>K</v>
      </c>
      <c r="W14" s="125">
        <v>2</v>
      </c>
      <c r="X14" s="125">
        <f aca="true" t="shared" si="11" ref="X14:X64">R14-Q14</f>
        <v>13</v>
      </c>
      <c r="Y14" s="164">
        <f t="shared" si="8"/>
        <v>47</v>
      </c>
    </row>
    <row r="15" spans="1:25" s="126" customFormat="1" ht="14.25" customHeight="1">
      <c r="A15" s="127" t="s">
        <v>23</v>
      </c>
      <c r="B15" s="120" t="s">
        <v>89</v>
      </c>
      <c r="C15" s="121">
        <f t="shared" si="9"/>
        <v>14</v>
      </c>
      <c r="D15" s="121">
        <v>6</v>
      </c>
      <c r="E15" s="121">
        <v>8</v>
      </c>
      <c r="F15" s="121">
        <v>1</v>
      </c>
      <c r="G15" s="121"/>
      <c r="H15" s="121">
        <f t="shared" si="1"/>
        <v>13</v>
      </c>
      <c r="I15" s="121">
        <f t="shared" si="2"/>
        <v>8</v>
      </c>
      <c r="J15" s="121">
        <v>8</v>
      </c>
      <c r="K15" s="121"/>
      <c r="L15" s="121"/>
      <c r="M15" s="121"/>
      <c r="N15" s="121"/>
      <c r="O15" s="121"/>
      <c r="P15" s="121"/>
      <c r="Q15" s="121">
        <v>5</v>
      </c>
      <c r="R15" s="122">
        <f t="shared" si="10"/>
        <v>5</v>
      </c>
      <c r="S15" s="123">
        <f t="shared" si="4"/>
        <v>1</v>
      </c>
      <c r="T15" s="123">
        <f t="shared" si="5"/>
        <v>0.6153846153846154</v>
      </c>
      <c r="U15" s="123"/>
      <c r="V15" s="124"/>
      <c r="W15" s="125">
        <v>0</v>
      </c>
      <c r="X15" s="125">
        <f t="shared" si="11"/>
        <v>0</v>
      </c>
      <c r="Y15" s="164">
        <f t="shared" si="8"/>
        <v>14</v>
      </c>
    </row>
    <row r="16" spans="1:25" s="126" customFormat="1" ht="14.25" customHeight="1">
      <c r="A16" s="127" t="s">
        <v>28</v>
      </c>
      <c r="B16" s="120" t="s">
        <v>90</v>
      </c>
      <c r="C16" s="121">
        <f t="shared" si="9"/>
        <v>12</v>
      </c>
      <c r="D16" s="121">
        <v>1</v>
      </c>
      <c r="E16" s="121">
        <v>11</v>
      </c>
      <c r="F16" s="121"/>
      <c r="G16" s="121"/>
      <c r="H16" s="121">
        <f t="shared" si="1"/>
        <v>12</v>
      </c>
      <c r="I16" s="121">
        <f t="shared" si="2"/>
        <v>12</v>
      </c>
      <c r="J16" s="121">
        <v>12</v>
      </c>
      <c r="K16" s="121"/>
      <c r="L16" s="121"/>
      <c r="M16" s="121"/>
      <c r="N16" s="121"/>
      <c r="O16" s="121"/>
      <c r="P16" s="121"/>
      <c r="Q16" s="121"/>
      <c r="R16" s="122"/>
      <c r="S16" s="123">
        <f t="shared" si="4"/>
        <v>1</v>
      </c>
      <c r="T16" s="123">
        <f t="shared" si="5"/>
        <v>1</v>
      </c>
      <c r="U16" s="123">
        <f t="shared" si="6"/>
        <v>-1</v>
      </c>
      <c r="V16" s="124" t="str">
        <f t="shared" si="7"/>
        <v>Đ</v>
      </c>
      <c r="W16" s="125">
        <v>1</v>
      </c>
      <c r="X16" s="125">
        <f t="shared" si="11"/>
        <v>0</v>
      </c>
      <c r="Y16" s="164">
        <f t="shared" si="8"/>
        <v>12</v>
      </c>
    </row>
    <row r="17" spans="1:25" s="126" customFormat="1" ht="14.25" customHeight="1">
      <c r="A17" s="127" t="s">
        <v>35</v>
      </c>
      <c r="B17" s="146" t="s">
        <v>91</v>
      </c>
      <c r="C17" s="121">
        <f t="shared" si="9"/>
        <v>36</v>
      </c>
      <c r="D17" s="121">
        <v>9</v>
      </c>
      <c r="E17" s="121">
        <v>27</v>
      </c>
      <c r="F17" s="121"/>
      <c r="G17" s="121"/>
      <c r="H17" s="121">
        <f t="shared" si="1"/>
        <v>36</v>
      </c>
      <c r="I17" s="121">
        <f t="shared" si="2"/>
        <v>30</v>
      </c>
      <c r="J17" s="121">
        <v>25</v>
      </c>
      <c r="K17" s="121">
        <v>1</v>
      </c>
      <c r="L17" s="121">
        <v>4</v>
      </c>
      <c r="M17" s="121"/>
      <c r="N17" s="121"/>
      <c r="O17" s="121"/>
      <c r="P17" s="121"/>
      <c r="Q17" s="121">
        <v>6</v>
      </c>
      <c r="R17" s="122">
        <f t="shared" si="10"/>
        <v>10</v>
      </c>
      <c r="S17" s="123">
        <f t="shared" si="4"/>
        <v>0.8666666666666667</v>
      </c>
      <c r="T17" s="123">
        <f t="shared" si="5"/>
        <v>0.8333333333333334</v>
      </c>
      <c r="U17" s="123">
        <f t="shared" si="6"/>
        <v>0.3333333333333333</v>
      </c>
      <c r="V17" s="124" t="str">
        <f t="shared" si="7"/>
        <v>K</v>
      </c>
      <c r="W17" s="125">
        <v>3</v>
      </c>
      <c r="X17" s="125">
        <f t="shared" si="11"/>
        <v>4</v>
      </c>
      <c r="Y17" s="164">
        <f t="shared" si="8"/>
        <v>36</v>
      </c>
    </row>
    <row r="18" spans="1:25" s="126" customFormat="1" ht="14.25" customHeight="1">
      <c r="A18" s="127" t="s">
        <v>36</v>
      </c>
      <c r="B18" s="146" t="s">
        <v>92</v>
      </c>
      <c r="C18" s="121">
        <f t="shared" si="9"/>
        <v>47</v>
      </c>
      <c r="D18" s="121">
        <v>17</v>
      </c>
      <c r="E18" s="121">
        <v>30</v>
      </c>
      <c r="F18" s="121"/>
      <c r="G18" s="121"/>
      <c r="H18" s="121">
        <f t="shared" si="1"/>
        <v>47</v>
      </c>
      <c r="I18" s="121">
        <f t="shared" si="2"/>
        <v>35</v>
      </c>
      <c r="J18" s="121">
        <v>20</v>
      </c>
      <c r="K18" s="121"/>
      <c r="L18" s="121">
        <v>13</v>
      </c>
      <c r="M18" s="121">
        <v>2</v>
      </c>
      <c r="N18" s="121"/>
      <c r="O18" s="121"/>
      <c r="P18" s="121"/>
      <c r="Q18" s="121">
        <v>12</v>
      </c>
      <c r="R18" s="122">
        <f t="shared" si="10"/>
        <v>27</v>
      </c>
      <c r="S18" s="123">
        <f t="shared" si="4"/>
        <v>0.5714285714285714</v>
      </c>
      <c r="T18" s="123">
        <f t="shared" si="5"/>
        <v>0.7446808510638298</v>
      </c>
      <c r="U18" s="123">
        <f t="shared" si="6"/>
        <v>2</v>
      </c>
      <c r="V18" s="124" t="str">
        <f t="shared" si="7"/>
        <v>K</v>
      </c>
      <c r="W18" s="125">
        <v>5</v>
      </c>
      <c r="X18" s="125">
        <f t="shared" si="11"/>
        <v>15</v>
      </c>
      <c r="Y18" s="164">
        <f t="shared" si="8"/>
        <v>47</v>
      </c>
    </row>
    <row r="19" spans="1:25" s="126" customFormat="1" ht="14.25" customHeight="1">
      <c r="A19" s="127" t="s">
        <v>37</v>
      </c>
      <c r="B19" s="146" t="s">
        <v>146</v>
      </c>
      <c r="C19" s="121">
        <f t="shared" si="9"/>
        <v>34</v>
      </c>
      <c r="D19" s="121">
        <v>5</v>
      </c>
      <c r="E19" s="121">
        <v>29</v>
      </c>
      <c r="F19" s="121">
        <v>2</v>
      </c>
      <c r="G19" s="121"/>
      <c r="H19" s="121">
        <f t="shared" si="1"/>
        <v>32</v>
      </c>
      <c r="I19" s="121">
        <f t="shared" si="2"/>
        <v>31</v>
      </c>
      <c r="J19" s="121">
        <v>21</v>
      </c>
      <c r="K19" s="121"/>
      <c r="L19" s="121">
        <v>10</v>
      </c>
      <c r="M19" s="121"/>
      <c r="N19" s="121"/>
      <c r="O19" s="121"/>
      <c r="P19" s="121"/>
      <c r="Q19" s="121">
        <v>1</v>
      </c>
      <c r="R19" s="122">
        <f t="shared" si="10"/>
        <v>11</v>
      </c>
      <c r="S19" s="123">
        <f t="shared" si="4"/>
        <v>0.6774193548387096</v>
      </c>
      <c r="T19" s="123">
        <f t="shared" si="5"/>
        <v>0.96875</v>
      </c>
      <c r="U19" s="123">
        <f t="shared" si="6"/>
        <v>1</v>
      </c>
      <c r="V19" s="124" t="str">
        <f t="shared" si="7"/>
        <v>K</v>
      </c>
      <c r="W19" s="121">
        <v>5</v>
      </c>
      <c r="X19" s="125">
        <f t="shared" si="11"/>
        <v>10</v>
      </c>
      <c r="Y19" s="164">
        <f t="shared" si="8"/>
        <v>34</v>
      </c>
    </row>
    <row r="20" spans="1:25" s="126" customFormat="1" ht="14.25" customHeight="1">
      <c r="A20" s="127" t="s">
        <v>38</v>
      </c>
      <c r="B20" s="146" t="s">
        <v>93</v>
      </c>
      <c r="C20" s="121">
        <f t="shared" si="9"/>
        <v>13</v>
      </c>
      <c r="D20" s="121">
        <v>0</v>
      </c>
      <c r="E20" s="121">
        <v>13</v>
      </c>
      <c r="F20" s="121"/>
      <c r="G20" s="121"/>
      <c r="H20" s="121">
        <f t="shared" si="1"/>
        <v>13</v>
      </c>
      <c r="I20" s="121">
        <f t="shared" si="2"/>
        <v>13</v>
      </c>
      <c r="J20" s="121">
        <v>11</v>
      </c>
      <c r="K20" s="121"/>
      <c r="L20" s="121">
        <v>2</v>
      </c>
      <c r="M20" s="121"/>
      <c r="N20" s="121"/>
      <c r="O20" s="121"/>
      <c r="P20" s="121"/>
      <c r="Q20" s="121"/>
      <c r="R20" s="122">
        <f t="shared" si="10"/>
        <v>2</v>
      </c>
      <c r="S20" s="123">
        <f t="shared" si="4"/>
        <v>0.8461538461538461</v>
      </c>
      <c r="T20" s="123"/>
      <c r="U20" s="147"/>
      <c r="V20" s="148" t="str">
        <f t="shared" si="7"/>
        <v>K</v>
      </c>
      <c r="W20" s="121">
        <v>0</v>
      </c>
      <c r="X20" s="125">
        <f t="shared" si="11"/>
        <v>2</v>
      </c>
      <c r="Y20" s="164">
        <f t="shared" si="8"/>
        <v>13</v>
      </c>
    </row>
    <row r="21" spans="1:25" s="220" customFormat="1" ht="14.25" customHeight="1">
      <c r="A21" s="221" t="s">
        <v>1</v>
      </c>
      <c r="B21" s="222" t="s">
        <v>94</v>
      </c>
      <c r="C21" s="223">
        <f t="shared" si="9"/>
        <v>4652</v>
      </c>
      <c r="D21" s="223">
        <f>D31+D36+D42+D46+D50+D54+D58+D62+D22</f>
        <v>1158</v>
      </c>
      <c r="E21" s="223">
        <f>E31+E36+E42+E46+E50+E54+E58+E62+E22</f>
        <v>3494</v>
      </c>
      <c r="F21" s="223">
        <f>F31+F36+F42+F46+F50+F54+F58+F62+F22</f>
        <v>21</v>
      </c>
      <c r="G21" s="223">
        <f>G31+G36+G42+G46+G50+G54+G58+G62+G22</f>
        <v>5</v>
      </c>
      <c r="H21" s="223">
        <f t="shared" si="1"/>
        <v>4631</v>
      </c>
      <c r="I21" s="223">
        <f t="shared" si="2"/>
        <v>3818</v>
      </c>
      <c r="J21" s="223">
        <f aca="true" t="shared" si="12" ref="J21:Q21">J31+J36+J42+J46+J50+J54+J58+J62+J22</f>
        <v>3347</v>
      </c>
      <c r="K21" s="223">
        <f t="shared" si="12"/>
        <v>74</v>
      </c>
      <c r="L21" s="223">
        <f t="shared" si="12"/>
        <v>394</v>
      </c>
      <c r="M21" s="223">
        <f t="shared" si="12"/>
        <v>1</v>
      </c>
      <c r="N21" s="223">
        <f t="shared" si="12"/>
        <v>0</v>
      </c>
      <c r="O21" s="223">
        <f t="shared" si="12"/>
        <v>0</v>
      </c>
      <c r="P21" s="223">
        <f t="shared" si="12"/>
        <v>2</v>
      </c>
      <c r="Q21" s="223">
        <f t="shared" si="12"/>
        <v>813</v>
      </c>
      <c r="R21" s="224">
        <f t="shared" si="10"/>
        <v>1210</v>
      </c>
      <c r="S21" s="225">
        <f t="shared" si="4"/>
        <v>0.8960188580408591</v>
      </c>
      <c r="T21" s="225">
        <f t="shared" si="5"/>
        <v>0.8244439645864824</v>
      </c>
      <c r="U21" s="225">
        <f t="shared" si="6"/>
        <v>0.31893687707641194</v>
      </c>
      <c r="V21" s="225" t="str">
        <f t="shared" si="7"/>
        <v>K</v>
      </c>
      <c r="W21" s="223">
        <f>W22+W31+W36+W42+W46+W50+W54+W58+W62</f>
        <v>301</v>
      </c>
      <c r="X21" s="223">
        <f t="shared" si="11"/>
        <v>397</v>
      </c>
      <c r="Y21" s="219">
        <f t="shared" si="8"/>
        <v>4652</v>
      </c>
    </row>
    <row r="22" spans="1:25" s="206" customFormat="1" ht="14.25" customHeight="1">
      <c r="A22" s="198" t="s">
        <v>22</v>
      </c>
      <c r="B22" s="199" t="s">
        <v>95</v>
      </c>
      <c r="C22" s="200">
        <f t="shared" si="9"/>
        <v>1825</v>
      </c>
      <c r="D22" s="200">
        <f>D24+D25+D26+D27+D28+D29+D23+D30</f>
        <v>400</v>
      </c>
      <c r="E22" s="200">
        <f>E24+E25+E26+E27+E28+E29+E23+E30</f>
        <v>1425</v>
      </c>
      <c r="F22" s="200">
        <f>F24+F25+F26+F27+F28+F29+F23+F30</f>
        <v>4</v>
      </c>
      <c r="G22" s="200">
        <f>G24+G25+G26+G27+G28+G29+G23+G30</f>
        <v>0</v>
      </c>
      <c r="H22" s="200">
        <f t="shared" si="1"/>
        <v>1821</v>
      </c>
      <c r="I22" s="200">
        <f t="shared" si="2"/>
        <v>1522</v>
      </c>
      <c r="J22" s="200">
        <f aca="true" t="shared" si="13" ref="J22:Q22">J24+J25+J26+J27+J28+J29+J23+J30</f>
        <v>1412</v>
      </c>
      <c r="K22" s="200">
        <f t="shared" si="13"/>
        <v>14</v>
      </c>
      <c r="L22" s="200">
        <f t="shared" si="13"/>
        <v>96</v>
      </c>
      <c r="M22" s="200">
        <f t="shared" si="13"/>
        <v>0</v>
      </c>
      <c r="N22" s="200">
        <f t="shared" si="13"/>
        <v>0</v>
      </c>
      <c r="O22" s="200">
        <f t="shared" si="13"/>
        <v>0</v>
      </c>
      <c r="P22" s="200">
        <f t="shared" si="13"/>
        <v>0</v>
      </c>
      <c r="Q22" s="200">
        <f t="shared" si="13"/>
        <v>299</v>
      </c>
      <c r="R22" s="201">
        <f t="shared" si="10"/>
        <v>395</v>
      </c>
      <c r="S22" s="202">
        <f t="shared" si="4"/>
        <v>0.9369250985545335</v>
      </c>
      <c r="T22" s="202">
        <f t="shared" si="5"/>
        <v>0.8358045030203185</v>
      </c>
      <c r="U22" s="203">
        <f>(X22-W22)/W22</f>
        <v>0.10344827586206896</v>
      </c>
      <c r="V22" s="203" t="str">
        <f t="shared" si="7"/>
        <v>K</v>
      </c>
      <c r="W22" s="204">
        <f>SUM(W23:W30)</f>
        <v>87</v>
      </c>
      <c r="X22" s="200">
        <f t="shared" si="11"/>
        <v>96</v>
      </c>
      <c r="Y22" s="205">
        <f t="shared" si="8"/>
        <v>1825</v>
      </c>
    </row>
    <row r="23" spans="1:25" ht="14.25" customHeight="1">
      <c r="A23" s="87" t="s">
        <v>24</v>
      </c>
      <c r="B23" s="88" t="s">
        <v>97</v>
      </c>
      <c r="C23" s="89">
        <f t="shared" si="9"/>
        <v>168</v>
      </c>
      <c r="D23" s="89">
        <v>35</v>
      </c>
      <c r="E23" s="89">
        <v>133</v>
      </c>
      <c r="F23" s="89">
        <v>1</v>
      </c>
      <c r="G23" s="89"/>
      <c r="H23" s="89">
        <f t="shared" si="1"/>
        <v>167</v>
      </c>
      <c r="I23" s="89">
        <f t="shared" si="2"/>
        <v>147</v>
      </c>
      <c r="J23" s="89">
        <v>139</v>
      </c>
      <c r="K23" s="89"/>
      <c r="L23" s="89">
        <v>8</v>
      </c>
      <c r="M23" s="89"/>
      <c r="N23" s="89"/>
      <c r="O23" s="89"/>
      <c r="P23" s="89"/>
      <c r="Q23" s="89">
        <v>20</v>
      </c>
      <c r="R23" s="91">
        <f t="shared" si="10"/>
        <v>28</v>
      </c>
      <c r="S23" s="86">
        <f t="shared" si="4"/>
        <v>0.9455782312925171</v>
      </c>
      <c r="T23" s="86">
        <f t="shared" si="5"/>
        <v>0.8802395209580839</v>
      </c>
      <c r="U23" s="90">
        <f t="shared" si="6"/>
        <v>0</v>
      </c>
      <c r="V23" s="108" t="str">
        <f t="shared" si="7"/>
        <v>K</v>
      </c>
      <c r="W23" s="116">
        <v>8</v>
      </c>
      <c r="X23" s="116">
        <f t="shared" si="11"/>
        <v>8</v>
      </c>
      <c r="Y23" s="164">
        <f t="shared" si="8"/>
        <v>168</v>
      </c>
    </row>
    <row r="24" spans="1:25" ht="14.25" customHeight="1">
      <c r="A24" s="87" t="s">
        <v>25</v>
      </c>
      <c r="B24" s="88" t="s">
        <v>101</v>
      </c>
      <c r="C24" s="89">
        <f t="shared" si="9"/>
        <v>231</v>
      </c>
      <c r="D24" s="89">
        <v>51</v>
      </c>
      <c r="E24" s="89">
        <v>180</v>
      </c>
      <c r="F24" s="89"/>
      <c r="G24" s="89"/>
      <c r="H24" s="89">
        <f t="shared" si="1"/>
        <v>231</v>
      </c>
      <c r="I24" s="89">
        <f>J24+K24+L24+M24+N24+O24+P24</f>
        <v>192</v>
      </c>
      <c r="J24" s="89">
        <v>175</v>
      </c>
      <c r="K24" s="89">
        <v>1</v>
      </c>
      <c r="L24" s="89">
        <v>16</v>
      </c>
      <c r="M24" s="89"/>
      <c r="N24" s="89"/>
      <c r="O24" s="89"/>
      <c r="P24" s="89"/>
      <c r="Q24" s="89">
        <v>39</v>
      </c>
      <c r="R24" s="91">
        <f t="shared" si="10"/>
        <v>55</v>
      </c>
      <c r="S24" s="86">
        <f t="shared" si="4"/>
        <v>0.9166666666666666</v>
      </c>
      <c r="T24" s="86">
        <f t="shared" si="5"/>
        <v>0.8311688311688312</v>
      </c>
      <c r="U24" s="90">
        <f t="shared" si="6"/>
        <v>0.23076923076923078</v>
      </c>
      <c r="V24" s="108" t="str">
        <f t="shared" si="7"/>
        <v>K</v>
      </c>
      <c r="W24" s="116">
        <v>13</v>
      </c>
      <c r="X24" s="116">
        <f t="shared" si="11"/>
        <v>16</v>
      </c>
      <c r="Y24" s="164">
        <f t="shared" si="8"/>
        <v>231</v>
      </c>
    </row>
    <row r="25" spans="1:25" ht="14.25" customHeight="1">
      <c r="A25" s="87" t="s">
        <v>56</v>
      </c>
      <c r="B25" s="88" t="s">
        <v>103</v>
      </c>
      <c r="C25" s="89">
        <f t="shared" si="9"/>
        <v>231</v>
      </c>
      <c r="D25" s="89">
        <v>50</v>
      </c>
      <c r="E25" s="89">
        <v>181</v>
      </c>
      <c r="F25" s="89"/>
      <c r="G25" s="89"/>
      <c r="H25" s="89">
        <f t="shared" si="1"/>
        <v>231</v>
      </c>
      <c r="I25" s="89">
        <f t="shared" si="2"/>
        <v>194</v>
      </c>
      <c r="J25" s="89">
        <v>183</v>
      </c>
      <c r="K25" s="89">
        <v>1</v>
      </c>
      <c r="L25" s="89">
        <v>10</v>
      </c>
      <c r="M25" s="89"/>
      <c r="N25" s="89"/>
      <c r="O25" s="89"/>
      <c r="P25" s="89"/>
      <c r="Q25" s="89">
        <v>37</v>
      </c>
      <c r="R25" s="91">
        <f t="shared" si="10"/>
        <v>47</v>
      </c>
      <c r="S25" s="86">
        <f t="shared" si="4"/>
        <v>0.9484536082474226</v>
      </c>
      <c r="T25" s="86">
        <f t="shared" si="5"/>
        <v>0.8398268398268398</v>
      </c>
      <c r="U25" s="90">
        <f t="shared" si="6"/>
        <v>-0.09090909090909091</v>
      </c>
      <c r="V25" s="108" t="str">
        <f t="shared" si="7"/>
        <v>K</v>
      </c>
      <c r="W25" s="116">
        <v>11</v>
      </c>
      <c r="X25" s="116">
        <f t="shared" si="11"/>
        <v>10</v>
      </c>
      <c r="Y25" s="164">
        <f t="shared" si="8"/>
        <v>231</v>
      </c>
    </row>
    <row r="26" spans="1:25" ht="14.25" customHeight="1">
      <c r="A26" s="87" t="s">
        <v>58</v>
      </c>
      <c r="B26" s="88" t="s">
        <v>179</v>
      </c>
      <c r="C26" s="89">
        <f t="shared" si="9"/>
        <v>235</v>
      </c>
      <c r="D26" s="89">
        <v>42</v>
      </c>
      <c r="E26" s="89">
        <v>193</v>
      </c>
      <c r="F26" s="89"/>
      <c r="G26" s="89"/>
      <c r="H26" s="89">
        <f t="shared" si="1"/>
        <v>235</v>
      </c>
      <c r="I26" s="89">
        <f t="shared" si="2"/>
        <v>197</v>
      </c>
      <c r="J26" s="89">
        <v>189</v>
      </c>
      <c r="K26" s="89">
        <v>1</v>
      </c>
      <c r="L26" s="89">
        <v>7</v>
      </c>
      <c r="M26" s="89"/>
      <c r="N26" s="89"/>
      <c r="O26" s="89"/>
      <c r="P26" s="89"/>
      <c r="Q26" s="89">
        <v>38</v>
      </c>
      <c r="R26" s="91">
        <f t="shared" si="10"/>
        <v>45</v>
      </c>
      <c r="S26" s="86">
        <f t="shared" si="4"/>
        <v>0.9644670050761421</v>
      </c>
      <c r="T26" s="86">
        <f t="shared" si="5"/>
        <v>0.8382978723404255</v>
      </c>
      <c r="U26" s="90">
        <f t="shared" si="6"/>
        <v>0</v>
      </c>
      <c r="V26" s="108" t="str">
        <f t="shared" si="7"/>
        <v>K</v>
      </c>
      <c r="W26" s="116">
        <v>7</v>
      </c>
      <c r="X26" s="116">
        <f t="shared" si="11"/>
        <v>7</v>
      </c>
      <c r="Y26" s="164">
        <f t="shared" si="8"/>
        <v>235</v>
      </c>
    </row>
    <row r="27" spans="1:25" ht="14.25" customHeight="1">
      <c r="A27" s="87" t="s">
        <v>59</v>
      </c>
      <c r="B27" s="88" t="s">
        <v>98</v>
      </c>
      <c r="C27" s="89">
        <f t="shared" si="9"/>
        <v>253</v>
      </c>
      <c r="D27" s="89">
        <v>77</v>
      </c>
      <c r="E27" s="89">
        <v>176</v>
      </c>
      <c r="F27" s="89"/>
      <c r="G27" s="89"/>
      <c r="H27" s="89">
        <f t="shared" si="1"/>
        <v>253</v>
      </c>
      <c r="I27" s="89">
        <f t="shared" si="2"/>
        <v>196</v>
      </c>
      <c r="J27" s="89">
        <v>179</v>
      </c>
      <c r="K27" s="89">
        <v>3</v>
      </c>
      <c r="L27" s="89">
        <v>14</v>
      </c>
      <c r="M27" s="89"/>
      <c r="N27" s="89"/>
      <c r="O27" s="89"/>
      <c r="P27" s="89"/>
      <c r="Q27" s="89">
        <v>57</v>
      </c>
      <c r="R27" s="91">
        <f t="shared" si="10"/>
        <v>71</v>
      </c>
      <c r="S27" s="86">
        <f t="shared" si="4"/>
        <v>0.9285714285714286</v>
      </c>
      <c r="T27" s="86">
        <f t="shared" si="5"/>
        <v>0.7747035573122529</v>
      </c>
      <c r="U27" s="90">
        <f t="shared" si="6"/>
        <v>0.07692307692307693</v>
      </c>
      <c r="V27" s="108" t="str">
        <f t="shared" si="7"/>
        <v>K</v>
      </c>
      <c r="W27" s="116">
        <v>13</v>
      </c>
      <c r="X27" s="116">
        <f t="shared" si="11"/>
        <v>14</v>
      </c>
      <c r="Y27" s="164">
        <f t="shared" si="8"/>
        <v>253</v>
      </c>
    </row>
    <row r="28" spans="1:25" ht="14.25" customHeight="1">
      <c r="A28" s="87" t="s">
        <v>61</v>
      </c>
      <c r="B28" s="88" t="s">
        <v>96</v>
      </c>
      <c r="C28" s="89">
        <f t="shared" si="9"/>
        <v>233</v>
      </c>
      <c r="D28" s="89">
        <v>43</v>
      </c>
      <c r="E28" s="89">
        <v>190</v>
      </c>
      <c r="F28" s="89">
        <v>2</v>
      </c>
      <c r="G28" s="89"/>
      <c r="H28" s="89">
        <f t="shared" si="1"/>
        <v>231</v>
      </c>
      <c r="I28" s="89">
        <f t="shared" si="2"/>
        <v>205</v>
      </c>
      <c r="J28" s="89">
        <v>182</v>
      </c>
      <c r="K28" s="89">
        <v>6</v>
      </c>
      <c r="L28" s="89">
        <v>17</v>
      </c>
      <c r="M28" s="89"/>
      <c r="N28" s="89"/>
      <c r="O28" s="89"/>
      <c r="P28" s="89"/>
      <c r="Q28" s="89">
        <v>26</v>
      </c>
      <c r="R28" s="91">
        <f t="shared" si="10"/>
        <v>43</v>
      </c>
      <c r="S28" s="86">
        <f t="shared" si="4"/>
        <v>0.9170731707317074</v>
      </c>
      <c r="T28" s="86">
        <f t="shared" si="5"/>
        <v>0.8874458874458875</v>
      </c>
      <c r="U28" s="90">
        <f t="shared" si="6"/>
        <v>0.3076923076923077</v>
      </c>
      <c r="V28" s="108" t="str">
        <f t="shared" si="7"/>
        <v>K</v>
      </c>
      <c r="W28" s="116">
        <v>13</v>
      </c>
      <c r="X28" s="116">
        <f t="shared" si="11"/>
        <v>17</v>
      </c>
      <c r="Y28" s="164">
        <f t="shared" si="8"/>
        <v>233</v>
      </c>
    </row>
    <row r="29" spans="1:25" ht="14.25" customHeight="1">
      <c r="A29" s="87" t="s">
        <v>62</v>
      </c>
      <c r="B29" s="88" t="s">
        <v>102</v>
      </c>
      <c r="C29" s="89">
        <f t="shared" si="9"/>
        <v>248</v>
      </c>
      <c r="D29" s="89">
        <v>65</v>
      </c>
      <c r="E29" s="89">
        <v>183</v>
      </c>
      <c r="F29" s="89"/>
      <c r="G29" s="89"/>
      <c r="H29" s="89">
        <f t="shared" si="1"/>
        <v>248</v>
      </c>
      <c r="I29" s="89">
        <f t="shared" si="2"/>
        <v>195</v>
      </c>
      <c r="J29" s="89">
        <v>173</v>
      </c>
      <c r="K29" s="89">
        <v>2</v>
      </c>
      <c r="L29" s="89">
        <v>20</v>
      </c>
      <c r="M29" s="89"/>
      <c r="N29" s="89"/>
      <c r="O29" s="89"/>
      <c r="P29" s="89"/>
      <c r="Q29" s="89">
        <v>53</v>
      </c>
      <c r="R29" s="91">
        <f t="shared" si="10"/>
        <v>73</v>
      </c>
      <c r="S29" s="86">
        <f t="shared" si="4"/>
        <v>0.8974358974358975</v>
      </c>
      <c r="T29" s="86">
        <f t="shared" si="5"/>
        <v>0.7862903225806451</v>
      </c>
      <c r="U29" s="90">
        <f t="shared" si="6"/>
        <v>0.42857142857142855</v>
      </c>
      <c r="V29" s="108" t="str">
        <f t="shared" si="7"/>
        <v>K</v>
      </c>
      <c r="W29" s="116">
        <v>14</v>
      </c>
      <c r="X29" s="116">
        <f t="shared" si="11"/>
        <v>20</v>
      </c>
      <c r="Y29" s="164">
        <f t="shared" si="8"/>
        <v>248</v>
      </c>
    </row>
    <row r="30" spans="1:25" ht="14.25" customHeight="1">
      <c r="A30" s="87" t="s">
        <v>70</v>
      </c>
      <c r="B30" s="88" t="s">
        <v>100</v>
      </c>
      <c r="C30" s="89">
        <f t="shared" si="9"/>
        <v>226</v>
      </c>
      <c r="D30" s="89">
        <v>37</v>
      </c>
      <c r="E30" s="89">
        <v>189</v>
      </c>
      <c r="F30" s="89">
        <v>1</v>
      </c>
      <c r="G30" s="89"/>
      <c r="H30" s="89">
        <f t="shared" si="1"/>
        <v>225</v>
      </c>
      <c r="I30" s="89">
        <f t="shared" si="2"/>
        <v>196</v>
      </c>
      <c r="J30" s="89">
        <v>192</v>
      </c>
      <c r="K30" s="89"/>
      <c r="L30" s="89">
        <v>4</v>
      </c>
      <c r="M30" s="89"/>
      <c r="N30" s="89"/>
      <c r="O30" s="89"/>
      <c r="P30" s="89"/>
      <c r="Q30" s="89">
        <v>29</v>
      </c>
      <c r="R30" s="91">
        <f t="shared" si="10"/>
        <v>33</v>
      </c>
      <c r="S30" s="86">
        <f t="shared" si="4"/>
        <v>0.9795918367346939</v>
      </c>
      <c r="T30" s="86">
        <f t="shared" si="5"/>
        <v>0.8711111111111111</v>
      </c>
      <c r="U30" s="90">
        <f t="shared" si="6"/>
        <v>-0.5</v>
      </c>
      <c r="V30" s="108" t="str">
        <f t="shared" si="7"/>
        <v>Đ</v>
      </c>
      <c r="W30" s="116">
        <v>8</v>
      </c>
      <c r="X30" s="116">
        <f t="shared" si="11"/>
        <v>4</v>
      </c>
      <c r="Y30" s="164">
        <f t="shared" si="8"/>
        <v>226</v>
      </c>
    </row>
    <row r="31" spans="1:25" s="206" customFormat="1" ht="14.25" customHeight="1">
      <c r="A31" s="198" t="s">
        <v>23</v>
      </c>
      <c r="B31" s="213" t="s">
        <v>104</v>
      </c>
      <c r="C31" s="200">
        <f t="shared" si="9"/>
        <v>279</v>
      </c>
      <c r="D31" s="200">
        <f>D33+D34+D35+D32</f>
        <v>53</v>
      </c>
      <c r="E31" s="200">
        <f>E33+E34+E35+E32</f>
        <v>226</v>
      </c>
      <c r="F31" s="200">
        <f>F33+F34+F35+F32</f>
        <v>2</v>
      </c>
      <c r="G31" s="200"/>
      <c r="H31" s="200">
        <f t="shared" si="1"/>
        <v>277</v>
      </c>
      <c r="I31" s="200">
        <f t="shared" si="2"/>
        <v>237</v>
      </c>
      <c r="J31" s="200">
        <f aca="true" t="shared" si="14" ref="J31:Q31">J33+J34+J35+J32</f>
        <v>205</v>
      </c>
      <c r="K31" s="200">
        <f t="shared" si="14"/>
        <v>0</v>
      </c>
      <c r="L31" s="200">
        <f t="shared" si="14"/>
        <v>32</v>
      </c>
      <c r="M31" s="200">
        <f t="shared" si="14"/>
        <v>0</v>
      </c>
      <c r="N31" s="200">
        <f t="shared" si="14"/>
        <v>0</v>
      </c>
      <c r="O31" s="200">
        <f t="shared" si="14"/>
        <v>0</v>
      </c>
      <c r="P31" s="200">
        <f t="shared" si="14"/>
        <v>0</v>
      </c>
      <c r="Q31" s="200">
        <f t="shared" si="14"/>
        <v>40</v>
      </c>
      <c r="R31" s="201">
        <f>L31+M31+N31+O31+P31+Q31</f>
        <v>72</v>
      </c>
      <c r="S31" s="202">
        <f t="shared" si="4"/>
        <v>0.8649789029535865</v>
      </c>
      <c r="T31" s="202">
        <f t="shared" si="5"/>
        <v>0.855595667870036</v>
      </c>
      <c r="U31" s="203">
        <f t="shared" si="6"/>
        <v>7</v>
      </c>
      <c r="V31" s="203" t="str">
        <f t="shared" si="7"/>
        <v>K</v>
      </c>
      <c r="W31" s="200">
        <f>SUM(W32:W35)</f>
        <v>4</v>
      </c>
      <c r="X31" s="200">
        <f t="shared" si="11"/>
        <v>32</v>
      </c>
      <c r="Y31" s="205">
        <f t="shared" si="8"/>
        <v>279</v>
      </c>
    </row>
    <row r="32" spans="1:25" s="126" customFormat="1" ht="14.25" customHeight="1">
      <c r="A32" s="127" t="s">
        <v>26</v>
      </c>
      <c r="B32" s="120" t="s">
        <v>105</v>
      </c>
      <c r="C32" s="121">
        <f t="shared" si="9"/>
        <v>49</v>
      </c>
      <c r="D32" s="121">
        <v>1</v>
      </c>
      <c r="E32" s="121">
        <v>48</v>
      </c>
      <c r="F32" s="121">
        <v>0</v>
      </c>
      <c r="G32" s="121"/>
      <c r="H32" s="121">
        <f t="shared" si="1"/>
        <v>49</v>
      </c>
      <c r="I32" s="121">
        <f t="shared" si="2"/>
        <v>45</v>
      </c>
      <c r="J32" s="121">
        <v>39</v>
      </c>
      <c r="K32" s="121">
        <v>0</v>
      </c>
      <c r="L32" s="121">
        <v>6</v>
      </c>
      <c r="M32" s="121">
        <v>0</v>
      </c>
      <c r="N32" s="121">
        <v>0</v>
      </c>
      <c r="O32" s="121">
        <v>0</v>
      </c>
      <c r="P32" s="121">
        <v>0</v>
      </c>
      <c r="Q32" s="121">
        <v>4</v>
      </c>
      <c r="R32" s="121">
        <f t="shared" si="10"/>
        <v>10</v>
      </c>
      <c r="S32" s="123">
        <f t="shared" si="4"/>
        <v>0.8666666666666667</v>
      </c>
      <c r="T32" s="123">
        <f t="shared" si="5"/>
        <v>0.9183673469387755</v>
      </c>
      <c r="U32" s="123"/>
      <c r="V32" s="124" t="str">
        <f t="shared" si="7"/>
        <v>K</v>
      </c>
      <c r="W32" s="125">
        <v>0</v>
      </c>
      <c r="X32" s="125">
        <f t="shared" si="11"/>
        <v>6</v>
      </c>
      <c r="Y32" s="164">
        <f t="shared" si="8"/>
        <v>49</v>
      </c>
    </row>
    <row r="33" spans="1:26" s="126" customFormat="1" ht="14.25" customHeight="1">
      <c r="A33" s="127" t="s">
        <v>27</v>
      </c>
      <c r="B33" s="120" t="s">
        <v>99</v>
      </c>
      <c r="C33" s="121">
        <f t="shared" si="9"/>
        <v>69</v>
      </c>
      <c r="D33" s="121">
        <v>19</v>
      </c>
      <c r="E33" s="121">
        <v>50</v>
      </c>
      <c r="F33" s="121">
        <v>0</v>
      </c>
      <c r="G33" s="121"/>
      <c r="H33" s="121">
        <f t="shared" si="1"/>
        <v>69</v>
      </c>
      <c r="I33" s="121">
        <f t="shared" si="2"/>
        <v>53</v>
      </c>
      <c r="J33" s="121">
        <v>44</v>
      </c>
      <c r="K33" s="121">
        <v>0</v>
      </c>
      <c r="L33" s="121">
        <v>9</v>
      </c>
      <c r="M33" s="121">
        <v>0</v>
      </c>
      <c r="N33" s="121">
        <v>0</v>
      </c>
      <c r="O33" s="121">
        <v>0</v>
      </c>
      <c r="P33" s="121">
        <v>0</v>
      </c>
      <c r="Q33" s="121">
        <v>16</v>
      </c>
      <c r="R33" s="121">
        <f t="shared" si="10"/>
        <v>25</v>
      </c>
      <c r="S33" s="123">
        <f t="shared" si="4"/>
        <v>0.8301886792452831</v>
      </c>
      <c r="T33" s="123">
        <f t="shared" si="5"/>
        <v>0.7681159420289855</v>
      </c>
      <c r="U33" s="123">
        <f t="shared" si="6"/>
        <v>8</v>
      </c>
      <c r="V33" s="124" t="str">
        <f t="shared" si="7"/>
        <v>K</v>
      </c>
      <c r="W33" s="125">
        <v>1</v>
      </c>
      <c r="X33" s="125">
        <f t="shared" si="11"/>
        <v>9</v>
      </c>
      <c r="Y33" s="164">
        <f t="shared" si="8"/>
        <v>69</v>
      </c>
      <c r="Z33" s="126" t="s">
        <v>22</v>
      </c>
    </row>
    <row r="34" spans="1:25" s="126" customFormat="1" ht="14.25" customHeight="1">
      <c r="A34" s="127" t="s">
        <v>107</v>
      </c>
      <c r="B34" s="120" t="s">
        <v>108</v>
      </c>
      <c r="C34" s="121">
        <f t="shared" si="9"/>
        <v>71</v>
      </c>
      <c r="D34" s="121">
        <v>15</v>
      </c>
      <c r="E34" s="121">
        <v>56</v>
      </c>
      <c r="F34" s="121">
        <v>2</v>
      </c>
      <c r="G34" s="121"/>
      <c r="H34" s="121">
        <f t="shared" si="1"/>
        <v>69</v>
      </c>
      <c r="I34" s="121">
        <f t="shared" si="2"/>
        <v>60</v>
      </c>
      <c r="J34" s="121">
        <v>54</v>
      </c>
      <c r="K34" s="121">
        <v>0</v>
      </c>
      <c r="L34" s="121">
        <v>6</v>
      </c>
      <c r="M34" s="121">
        <v>0</v>
      </c>
      <c r="N34" s="121">
        <v>0</v>
      </c>
      <c r="O34" s="121">
        <v>0</v>
      </c>
      <c r="P34" s="121">
        <v>0</v>
      </c>
      <c r="Q34" s="121">
        <v>9</v>
      </c>
      <c r="R34" s="121">
        <f t="shared" si="10"/>
        <v>15</v>
      </c>
      <c r="S34" s="123">
        <f t="shared" si="4"/>
        <v>0.9</v>
      </c>
      <c r="T34" s="123">
        <f t="shared" si="5"/>
        <v>0.8695652173913043</v>
      </c>
      <c r="U34" s="123">
        <f t="shared" si="6"/>
        <v>5</v>
      </c>
      <c r="V34" s="124" t="str">
        <f t="shared" si="7"/>
        <v>K</v>
      </c>
      <c r="W34" s="125">
        <v>1</v>
      </c>
      <c r="X34" s="125">
        <f t="shared" si="11"/>
        <v>6</v>
      </c>
      <c r="Y34" s="164">
        <f t="shared" si="8"/>
        <v>71</v>
      </c>
    </row>
    <row r="35" spans="1:25" s="126" customFormat="1" ht="14.25" customHeight="1">
      <c r="A35" s="127" t="s">
        <v>109</v>
      </c>
      <c r="B35" s="120" t="s">
        <v>110</v>
      </c>
      <c r="C35" s="121">
        <f t="shared" si="9"/>
        <v>90</v>
      </c>
      <c r="D35" s="121">
        <v>18</v>
      </c>
      <c r="E35" s="121">
        <v>72</v>
      </c>
      <c r="F35" s="121">
        <v>0</v>
      </c>
      <c r="G35" s="121"/>
      <c r="H35" s="121">
        <f t="shared" si="1"/>
        <v>90</v>
      </c>
      <c r="I35" s="121">
        <f t="shared" si="2"/>
        <v>79</v>
      </c>
      <c r="J35" s="121">
        <v>68</v>
      </c>
      <c r="K35" s="121">
        <v>0</v>
      </c>
      <c r="L35" s="121">
        <v>11</v>
      </c>
      <c r="M35" s="121">
        <v>0</v>
      </c>
      <c r="N35" s="121">
        <v>0</v>
      </c>
      <c r="O35" s="121">
        <v>0</v>
      </c>
      <c r="P35" s="121">
        <v>0</v>
      </c>
      <c r="Q35" s="121">
        <v>11</v>
      </c>
      <c r="R35" s="121">
        <f t="shared" si="10"/>
        <v>22</v>
      </c>
      <c r="S35" s="123">
        <f t="shared" si="4"/>
        <v>0.8607594936708861</v>
      </c>
      <c r="T35" s="123">
        <f t="shared" si="5"/>
        <v>0.8777777777777778</v>
      </c>
      <c r="U35" s="123">
        <f t="shared" si="6"/>
        <v>4.5</v>
      </c>
      <c r="V35" s="124" t="str">
        <f t="shared" si="7"/>
        <v>K</v>
      </c>
      <c r="W35" s="125">
        <v>2</v>
      </c>
      <c r="X35" s="125">
        <f t="shared" si="11"/>
        <v>11</v>
      </c>
      <c r="Y35" s="164">
        <f t="shared" si="8"/>
        <v>90</v>
      </c>
    </row>
    <row r="36" spans="1:25" s="206" customFormat="1" ht="14.25" customHeight="1">
      <c r="A36" s="198" t="s">
        <v>28</v>
      </c>
      <c r="B36" s="199" t="s">
        <v>111</v>
      </c>
      <c r="C36" s="200">
        <f>D36+E36</f>
        <v>925</v>
      </c>
      <c r="D36" s="200">
        <f>+D41+D40+D39+D38+D37</f>
        <v>279</v>
      </c>
      <c r="E36" s="200">
        <f>+E41+E40+E39+E38+E37</f>
        <v>646</v>
      </c>
      <c r="F36" s="200">
        <f>+F41+F40+F39+F38+F37</f>
        <v>5</v>
      </c>
      <c r="G36" s="200"/>
      <c r="H36" s="200">
        <f t="shared" si="1"/>
        <v>920</v>
      </c>
      <c r="I36" s="200">
        <f t="shared" si="2"/>
        <v>725</v>
      </c>
      <c r="J36" s="200">
        <f aca="true" t="shared" si="15" ref="J36:Q36">+J41+J40+J39+J38+J37</f>
        <v>602</v>
      </c>
      <c r="K36" s="200">
        <f t="shared" si="15"/>
        <v>23</v>
      </c>
      <c r="L36" s="200">
        <f t="shared" si="15"/>
        <v>98</v>
      </c>
      <c r="M36" s="200">
        <f t="shared" si="15"/>
        <v>0</v>
      </c>
      <c r="N36" s="200">
        <f t="shared" si="15"/>
        <v>0</v>
      </c>
      <c r="O36" s="200">
        <f t="shared" si="15"/>
        <v>0</v>
      </c>
      <c r="P36" s="200">
        <f t="shared" si="15"/>
        <v>2</v>
      </c>
      <c r="Q36" s="200">
        <f t="shared" si="15"/>
        <v>195</v>
      </c>
      <c r="R36" s="201">
        <f t="shared" si="10"/>
        <v>295</v>
      </c>
      <c r="S36" s="202">
        <f t="shared" si="4"/>
        <v>0.8620689655172413</v>
      </c>
      <c r="T36" s="202">
        <f t="shared" si="5"/>
        <v>0.7880434782608695</v>
      </c>
      <c r="U36" s="203">
        <f t="shared" si="6"/>
        <v>-0.02912621359223301</v>
      </c>
      <c r="V36" s="203" t="str">
        <f t="shared" si="7"/>
        <v>K</v>
      </c>
      <c r="W36" s="200">
        <f>SUM(W37:W41)</f>
        <v>103</v>
      </c>
      <c r="X36" s="200">
        <f t="shared" si="11"/>
        <v>100</v>
      </c>
      <c r="Y36" s="205">
        <f t="shared" si="8"/>
        <v>925</v>
      </c>
    </row>
    <row r="37" spans="1:25" ht="14.25" customHeight="1">
      <c r="A37" s="87" t="s">
        <v>63</v>
      </c>
      <c r="B37" s="88" t="s">
        <v>112</v>
      </c>
      <c r="C37" s="89">
        <f t="shared" si="9"/>
        <v>43</v>
      </c>
      <c r="D37" s="89">
        <v>2</v>
      </c>
      <c r="E37" s="89">
        <v>41</v>
      </c>
      <c r="F37" s="89">
        <v>0</v>
      </c>
      <c r="G37" s="89"/>
      <c r="H37" s="89">
        <f t="shared" si="1"/>
        <v>43</v>
      </c>
      <c r="I37" s="89">
        <f t="shared" si="2"/>
        <v>43</v>
      </c>
      <c r="J37" s="89">
        <v>43</v>
      </c>
      <c r="K37" s="89">
        <v>0</v>
      </c>
      <c r="L37" s="89"/>
      <c r="M37" s="89">
        <v>0</v>
      </c>
      <c r="N37" s="89"/>
      <c r="O37" s="89"/>
      <c r="P37" s="89">
        <v>0</v>
      </c>
      <c r="Q37" s="89">
        <v>0</v>
      </c>
      <c r="R37" s="91">
        <f t="shared" si="10"/>
        <v>0</v>
      </c>
      <c r="S37" s="86">
        <f t="shared" si="4"/>
        <v>1</v>
      </c>
      <c r="T37" s="86">
        <f t="shared" si="5"/>
        <v>1</v>
      </c>
      <c r="U37" s="90">
        <f t="shared" si="6"/>
        <v>-1</v>
      </c>
      <c r="V37" s="108" t="str">
        <f t="shared" si="7"/>
        <v>Đ</v>
      </c>
      <c r="W37" s="116">
        <v>2</v>
      </c>
      <c r="X37" s="116">
        <f t="shared" si="11"/>
        <v>0</v>
      </c>
      <c r="Y37" s="164">
        <f t="shared" si="8"/>
        <v>43</v>
      </c>
    </row>
    <row r="38" spans="1:25" ht="14.25" customHeight="1">
      <c r="A38" s="87" t="s">
        <v>64</v>
      </c>
      <c r="B38" s="88" t="s">
        <v>113</v>
      </c>
      <c r="C38" s="89">
        <f t="shared" si="9"/>
        <v>218</v>
      </c>
      <c r="D38" s="89">
        <v>62</v>
      </c>
      <c r="E38" s="89">
        <v>156</v>
      </c>
      <c r="F38" s="89">
        <v>0</v>
      </c>
      <c r="G38" s="89"/>
      <c r="H38" s="89">
        <f t="shared" si="1"/>
        <v>218</v>
      </c>
      <c r="I38" s="89">
        <f t="shared" si="2"/>
        <v>184</v>
      </c>
      <c r="J38" s="89">
        <v>144</v>
      </c>
      <c r="K38" s="89">
        <v>7</v>
      </c>
      <c r="L38" s="89">
        <v>33</v>
      </c>
      <c r="M38" s="89">
        <v>0</v>
      </c>
      <c r="N38" s="89"/>
      <c r="O38" s="89"/>
      <c r="P38" s="89">
        <v>0</v>
      </c>
      <c r="Q38" s="89">
        <v>34</v>
      </c>
      <c r="R38" s="91">
        <f t="shared" si="10"/>
        <v>67</v>
      </c>
      <c r="S38" s="86">
        <f t="shared" si="4"/>
        <v>0.8206521739130435</v>
      </c>
      <c r="T38" s="86">
        <f t="shared" si="5"/>
        <v>0.8440366972477065</v>
      </c>
      <c r="U38" s="90">
        <f t="shared" si="6"/>
        <v>-0.029411764705882353</v>
      </c>
      <c r="V38" s="108" t="str">
        <f t="shared" si="7"/>
        <v>K</v>
      </c>
      <c r="W38" s="116">
        <v>34</v>
      </c>
      <c r="X38" s="116">
        <f t="shared" si="11"/>
        <v>33</v>
      </c>
      <c r="Y38" s="164">
        <f t="shared" si="8"/>
        <v>218</v>
      </c>
    </row>
    <row r="39" spans="1:26" ht="14.25" customHeight="1">
      <c r="A39" s="87" t="s">
        <v>65</v>
      </c>
      <c r="B39" s="88" t="s">
        <v>114</v>
      </c>
      <c r="C39" s="89">
        <f t="shared" si="9"/>
        <v>199</v>
      </c>
      <c r="D39" s="89">
        <v>77</v>
      </c>
      <c r="E39" s="89">
        <v>122</v>
      </c>
      <c r="F39" s="89">
        <v>2</v>
      </c>
      <c r="G39" s="89"/>
      <c r="H39" s="89">
        <f t="shared" si="1"/>
        <v>197</v>
      </c>
      <c r="I39" s="89">
        <f t="shared" si="2"/>
        <v>136</v>
      </c>
      <c r="J39" s="89">
        <v>115</v>
      </c>
      <c r="K39" s="89">
        <v>1</v>
      </c>
      <c r="L39" s="89">
        <v>20</v>
      </c>
      <c r="M39" s="89">
        <v>0</v>
      </c>
      <c r="N39" s="89"/>
      <c r="O39" s="89"/>
      <c r="P39" s="89">
        <v>0</v>
      </c>
      <c r="Q39" s="89">
        <v>61</v>
      </c>
      <c r="R39" s="91">
        <f t="shared" si="10"/>
        <v>81</v>
      </c>
      <c r="S39" s="86">
        <f t="shared" si="4"/>
        <v>0.8529411764705882</v>
      </c>
      <c r="T39" s="86">
        <f t="shared" si="5"/>
        <v>0.6903553299492385</v>
      </c>
      <c r="U39" s="90">
        <f t="shared" si="6"/>
        <v>0.25</v>
      </c>
      <c r="V39" s="108" t="str">
        <f t="shared" si="7"/>
        <v>K</v>
      </c>
      <c r="W39" s="116">
        <v>16</v>
      </c>
      <c r="X39" s="116">
        <f t="shared" si="11"/>
        <v>20</v>
      </c>
      <c r="Y39" s="164">
        <f t="shared" si="8"/>
        <v>199</v>
      </c>
      <c r="Z39" s="27" t="s">
        <v>23</v>
      </c>
    </row>
    <row r="40" spans="1:25" ht="14.25" customHeight="1">
      <c r="A40" s="87" t="s">
        <v>115</v>
      </c>
      <c r="B40" s="88" t="s">
        <v>116</v>
      </c>
      <c r="C40" s="89">
        <f t="shared" si="9"/>
        <v>244</v>
      </c>
      <c r="D40" s="89">
        <v>79</v>
      </c>
      <c r="E40" s="89">
        <v>165</v>
      </c>
      <c r="F40" s="89">
        <v>0</v>
      </c>
      <c r="G40" s="89"/>
      <c r="H40" s="89">
        <f t="shared" si="1"/>
        <v>244</v>
      </c>
      <c r="I40" s="89">
        <f t="shared" si="2"/>
        <v>189</v>
      </c>
      <c r="J40" s="89">
        <v>150</v>
      </c>
      <c r="K40" s="89">
        <v>7</v>
      </c>
      <c r="L40" s="89">
        <v>30</v>
      </c>
      <c r="M40" s="89">
        <v>0</v>
      </c>
      <c r="N40" s="89">
        <v>0</v>
      </c>
      <c r="O40" s="89"/>
      <c r="P40" s="89">
        <v>2</v>
      </c>
      <c r="Q40" s="89">
        <v>55</v>
      </c>
      <c r="R40" s="91">
        <f t="shared" si="10"/>
        <v>87</v>
      </c>
      <c r="S40" s="86">
        <f t="shared" si="4"/>
        <v>0.8306878306878307</v>
      </c>
      <c r="T40" s="86">
        <f t="shared" si="5"/>
        <v>0.7745901639344263</v>
      </c>
      <c r="U40" s="90">
        <f t="shared" si="6"/>
        <v>-0.030303030303030304</v>
      </c>
      <c r="V40" s="108" t="str">
        <f t="shared" si="7"/>
        <v>K</v>
      </c>
      <c r="W40" s="116">
        <v>33</v>
      </c>
      <c r="X40" s="116">
        <f t="shared" si="11"/>
        <v>32</v>
      </c>
      <c r="Y40" s="164">
        <f t="shared" si="8"/>
        <v>244</v>
      </c>
    </row>
    <row r="41" spans="1:25" ht="14.25" customHeight="1">
      <c r="A41" s="87" t="s">
        <v>117</v>
      </c>
      <c r="B41" s="88" t="s">
        <v>118</v>
      </c>
      <c r="C41" s="89">
        <f t="shared" si="9"/>
        <v>221</v>
      </c>
      <c r="D41" s="89">
        <v>59</v>
      </c>
      <c r="E41" s="89">
        <v>162</v>
      </c>
      <c r="F41" s="89">
        <v>3</v>
      </c>
      <c r="G41" s="89"/>
      <c r="H41" s="89">
        <f t="shared" si="1"/>
        <v>218</v>
      </c>
      <c r="I41" s="89">
        <f t="shared" si="2"/>
        <v>173</v>
      </c>
      <c r="J41" s="89">
        <v>150</v>
      </c>
      <c r="K41" s="89">
        <v>8</v>
      </c>
      <c r="L41" s="89">
        <v>15</v>
      </c>
      <c r="M41" s="89">
        <v>0</v>
      </c>
      <c r="N41" s="89"/>
      <c r="O41" s="89"/>
      <c r="P41" s="89">
        <v>0</v>
      </c>
      <c r="Q41" s="89">
        <v>45</v>
      </c>
      <c r="R41" s="91">
        <f t="shared" si="10"/>
        <v>60</v>
      </c>
      <c r="S41" s="86">
        <f t="shared" si="4"/>
        <v>0.9132947976878613</v>
      </c>
      <c r="T41" s="86">
        <f t="shared" si="5"/>
        <v>0.7935779816513762</v>
      </c>
      <c r="U41" s="90">
        <f t="shared" si="6"/>
        <v>-0.16666666666666666</v>
      </c>
      <c r="V41" s="108" t="str">
        <f t="shared" si="7"/>
        <v>Đ</v>
      </c>
      <c r="W41" s="116">
        <v>18</v>
      </c>
      <c r="X41" s="116">
        <f t="shared" si="11"/>
        <v>15</v>
      </c>
      <c r="Y41" s="164">
        <f t="shared" si="8"/>
        <v>221</v>
      </c>
    </row>
    <row r="42" spans="1:25" s="206" customFormat="1" ht="14.25" customHeight="1">
      <c r="A42" s="198" t="s">
        <v>35</v>
      </c>
      <c r="B42" s="199" t="s">
        <v>119</v>
      </c>
      <c r="C42" s="200">
        <f>D42+E42</f>
        <v>314</v>
      </c>
      <c r="D42" s="200">
        <f>D45+D43+D44</f>
        <v>53</v>
      </c>
      <c r="E42" s="200">
        <f>E45+E43+E44</f>
        <v>261</v>
      </c>
      <c r="F42" s="200">
        <f>F45+F43+F44</f>
        <v>5</v>
      </c>
      <c r="G42" s="200">
        <f>G45+G43+G44</f>
        <v>0</v>
      </c>
      <c r="H42" s="200">
        <f>H45+H43+H44</f>
        <v>309</v>
      </c>
      <c r="I42" s="200">
        <f>J42+K42+L42+M42+N42+O42+P42</f>
        <v>272</v>
      </c>
      <c r="J42" s="200">
        <f>J45+J43+J44</f>
        <v>222</v>
      </c>
      <c r="K42" s="200">
        <f aca="true" t="shared" si="16" ref="K42:P42">K45+K43+K44</f>
        <v>10</v>
      </c>
      <c r="L42" s="200">
        <f t="shared" si="16"/>
        <v>40</v>
      </c>
      <c r="M42" s="200">
        <f t="shared" si="16"/>
        <v>0</v>
      </c>
      <c r="N42" s="200">
        <f t="shared" si="16"/>
        <v>0</v>
      </c>
      <c r="O42" s="200">
        <f t="shared" si="16"/>
        <v>0</v>
      </c>
      <c r="P42" s="200">
        <f t="shared" si="16"/>
        <v>0</v>
      </c>
      <c r="Q42" s="200">
        <f>Q45+Q43+Q44</f>
        <v>37</v>
      </c>
      <c r="R42" s="200">
        <f>R45+R43+R44</f>
        <v>77</v>
      </c>
      <c r="S42" s="214">
        <f>(J42+K42)/I42</f>
        <v>0.8529411764705882</v>
      </c>
      <c r="T42" s="214">
        <f>I42/H42</f>
        <v>0.8802588996763754</v>
      </c>
      <c r="U42" s="215">
        <f>(X42-W42)/W42</f>
        <v>2.6363636363636362</v>
      </c>
      <c r="V42" s="215" t="str">
        <f t="shared" si="7"/>
        <v>K</v>
      </c>
      <c r="W42" s="200">
        <f>SUM(W43:W45)</f>
        <v>11</v>
      </c>
      <c r="X42" s="200">
        <f>R42-Q42</f>
        <v>40</v>
      </c>
      <c r="Y42" s="205">
        <f>F42+H42</f>
        <v>314</v>
      </c>
    </row>
    <row r="43" spans="1:26" s="126" customFormat="1" ht="14.25" customHeight="1">
      <c r="A43" s="165" t="s">
        <v>66</v>
      </c>
      <c r="B43" s="120" t="s">
        <v>120</v>
      </c>
      <c r="C43" s="121">
        <f>D43+E43</f>
        <v>129</v>
      </c>
      <c r="D43" s="121">
        <v>21</v>
      </c>
      <c r="E43" s="121">
        <v>108</v>
      </c>
      <c r="F43" s="121">
        <v>1</v>
      </c>
      <c r="G43" s="121"/>
      <c r="H43" s="121">
        <f>I43+Q43</f>
        <v>128</v>
      </c>
      <c r="I43" s="121">
        <f t="shared" si="2"/>
        <v>117</v>
      </c>
      <c r="J43" s="121">
        <v>93</v>
      </c>
      <c r="K43" s="121">
        <v>7</v>
      </c>
      <c r="L43" s="121">
        <v>17</v>
      </c>
      <c r="M43" s="121"/>
      <c r="N43" s="121"/>
      <c r="O43" s="121"/>
      <c r="P43" s="121"/>
      <c r="Q43" s="121">
        <v>11</v>
      </c>
      <c r="R43" s="122">
        <f>L43+M43+N43+O43+P43+Q43</f>
        <v>28</v>
      </c>
      <c r="S43" s="185">
        <f>(J43+K43)/I43</f>
        <v>0.8547008547008547</v>
      </c>
      <c r="T43" s="185">
        <f t="shared" si="5"/>
        <v>0.9140625</v>
      </c>
      <c r="U43" s="185">
        <f t="shared" si="6"/>
        <v>4.666666666666667</v>
      </c>
      <c r="V43" s="186" t="str">
        <f t="shared" si="7"/>
        <v>K</v>
      </c>
      <c r="W43" s="121">
        <v>3</v>
      </c>
      <c r="X43" s="125">
        <f t="shared" si="11"/>
        <v>17</v>
      </c>
      <c r="Y43" s="164">
        <f t="shared" si="8"/>
        <v>129</v>
      </c>
      <c r="Z43" s="126" t="s">
        <v>28</v>
      </c>
    </row>
    <row r="44" spans="1:25" s="126" customFormat="1" ht="14.25" customHeight="1">
      <c r="A44" s="165">
        <v>4.2</v>
      </c>
      <c r="B44" s="120" t="s">
        <v>122</v>
      </c>
      <c r="C44" s="121">
        <f>D44+E44</f>
        <v>147</v>
      </c>
      <c r="D44" s="121">
        <v>26</v>
      </c>
      <c r="E44" s="121">
        <v>121</v>
      </c>
      <c r="F44" s="121">
        <v>4</v>
      </c>
      <c r="G44" s="121"/>
      <c r="H44" s="121">
        <f>I44+Q44</f>
        <v>143</v>
      </c>
      <c r="I44" s="121">
        <f t="shared" si="2"/>
        <v>121</v>
      </c>
      <c r="J44" s="121">
        <v>102</v>
      </c>
      <c r="K44" s="121">
        <v>3</v>
      </c>
      <c r="L44" s="121">
        <v>16</v>
      </c>
      <c r="M44" s="121"/>
      <c r="N44" s="121"/>
      <c r="O44" s="121"/>
      <c r="P44" s="121"/>
      <c r="Q44" s="121">
        <v>22</v>
      </c>
      <c r="R44" s="122">
        <f>L44+M44+N44+O44+P44+Q44</f>
        <v>38</v>
      </c>
      <c r="S44" s="185">
        <f>(J44+K44)/I44</f>
        <v>0.8677685950413223</v>
      </c>
      <c r="T44" s="185">
        <f>I44/H44</f>
        <v>0.8461538461538461</v>
      </c>
      <c r="U44" s="185">
        <f>(X44-W44)/W44</f>
        <v>1.6666666666666667</v>
      </c>
      <c r="V44" s="186" t="str">
        <f>IF((-9.5%)&gt;=U44,"Đ","K")</f>
        <v>K</v>
      </c>
      <c r="W44" s="121">
        <v>6</v>
      </c>
      <c r="X44" s="125">
        <f t="shared" si="11"/>
        <v>16</v>
      </c>
      <c r="Y44" s="164">
        <f t="shared" si="8"/>
        <v>147</v>
      </c>
    </row>
    <row r="45" spans="1:25" s="126" customFormat="1" ht="14.25" customHeight="1">
      <c r="A45" s="165" t="s">
        <v>164</v>
      </c>
      <c r="B45" s="120" t="s">
        <v>195</v>
      </c>
      <c r="C45" s="121">
        <f>D45+E45</f>
        <v>38</v>
      </c>
      <c r="D45" s="121">
        <v>6</v>
      </c>
      <c r="E45" s="121">
        <v>32</v>
      </c>
      <c r="F45" s="121"/>
      <c r="G45" s="121"/>
      <c r="H45" s="121">
        <f>I45+Q45</f>
        <v>38</v>
      </c>
      <c r="I45" s="121">
        <f t="shared" si="2"/>
        <v>34</v>
      </c>
      <c r="J45" s="121">
        <v>27</v>
      </c>
      <c r="K45" s="121"/>
      <c r="L45" s="121">
        <v>7</v>
      </c>
      <c r="M45" s="121"/>
      <c r="N45" s="121"/>
      <c r="O45" s="121"/>
      <c r="P45" s="121"/>
      <c r="Q45" s="121">
        <v>4</v>
      </c>
      <c r="R45" s="122">
        <f>L45+M45+N45+O45+P45+Q45</f>
        <v>11</v>
      </c>
      <c r="S45" s="185">
        <f>(J45+K45)/I45</f>
        <v>0.7941176470588235</v>
      </c>
      <c r="T45" s="185">
        <f>I45/H45</f>
        <v>0.8947368421052632</v>
      </c>
      <c r="U45" s="185">
        <f>(X45-W44)/W44</f>
        <v>0.16666666666666666</v>
      </c>
      <c r="V45" s="186" t="str">
        <f>IF((-9.5%)&gt;=U45,"Đ","K")</f>
        <v>K</v>
      </c>
      <c r="W45" s="121">
        <v>2</v>
      </c>
      <c r="X45" s="125">
        <f t="shared" si="11"/>
        <v>7</v>
      </c>
      <c r="Y45" s="164">
        <f t="shared" si="8"/>
        <v>38</v>
      </c>
    </row>
    <row r="46" spans="1:25" s="206" customFormat="1" ht="14.25" customHeight="1">
      <c r="A46" s="198" t="s">
        <v>36</v>
      </c>
      <c r="B46" s="199" t="s">
        <v>123</v>
      </c>
      <c r="C46" s="200">
        <f t="shared" si="9"/>
        <v>235</v>
      </c>
      <c r="D46" s="200">
        <f>D47+D48+D49</f>
        <v>29</v>
      </c>
      <c r="E46" s="200">
        <f>E47+E48+E49</f>
        <v>206</v>
      </c>
      <c r="F46" s="200">
        <f>F47+F48+F49</f>
        <v>1</v>
      </c>
      <c r="G46" s="200"/>
      <c r="H46" s="200">
        <f t="shared" si="1"/>
        <v>234</v>
      </c>
      <c r="I46" s="200">
        <f t="shared" si="2"/>
        <v>211</v>
      </c>
      <c r="J46" s="200">
        <f aca="true" t="shared" si="17" ref="J46:Q46">J47+J48+J49</f>
        <v>195</v>
      </c>
      <c r="K46" s="200">
        <f t="shared" si="17"/>
        <v>1</v>
      </c>
      <c r="L46" s="200">
        <f t="shared" si="17"/>
        <v>15</v>
      </c>
      <c r="M46" s="200">
        <f t="shared" si="17"/>
        <v>0</v>
      </c>
      <c r="N46" s="200">
        <f t="shared" si="17"/>
        <v>0</v>
      </c>
      <c r="O46" s="200">
        <f t="shared" si="17"/>
        <v>0</v>
      </c>
      <c r="P46" s="200">
        <f t="shared" si="17"/>
        <v>0</v>
      </c>
      <c r="Q46" s="200">
        <f t="shared" si="17"/>
        <v>23</v>
      </c>
      <c r="R46" s="201">
        <f t="shared" si="10"/>
        <v>38</v>
      </c>
      <c r="S46" s="202">
        <f t="shared" si="4"/>
        <v>0.9289099526066351</v>
      </c>
      <c r="T46" s="202">
        <f t="shared" si="5"/>
        <v>0.9017094017094017</v>
      </c>
      <c r="U46" s="203">
        <f t="shared" si="6"/>
        <v>0.875</v>
      </c>
      <c r="V46" s="203" t="str">
        <f t="shared" si="7"/>
        <v>K</v>
      </c>
      <c r="W46" s="200">
        <f>SUM(W47:W49)</f>
        <v>8</v>
      </c>
      <c r="X46" s="200">
        <f t="shared" si="11"/>
        <v>15</v>
      </c>
      <c r="Y46" s="205">
        <f t="shared" si="8"/>
        <v>235</v>
      </c>
    </row>
    <row r="47" spans="1:25" s="126" customFormat="1" ht="14.25" customHeight="1">
      <c r="A47" s="127" t="s">
        <v>67</v>
      </c>
      <c r="B47" s="120" t="s">
        <v>180</v>
      </c>
      <c r="C47" s="121">
        <f t="shared" si="9"/>
        <v>67</v>
      </c>
      <c r="D47" s="121">
        <v>14</v>
      </c>
      <c r="E47" s="121">
        <v>53</v>
      </c>
      <c r="F47" s="121">
        <v>0</v>
      </c>
      <c r="G47" s="121"/>
      <c r="H47" s="121">
        <f t="shared" si="1"/>
        <v>67</v>
      </c>
      <c r="I47" s="121">
        <f t="shared" si="2"/>
        <v>55</v>
      </c>
      <c r="J47" s="121">
        <v>52</v>
      </c>
      <c r="K47" s="121">
        <v>0</v>
      </c>
      <c r="L47" s="121">
        <v>3</v>
      </c>
      <c r="M47" s="121">
        <v>0</v>
      </c>
      <c r="N47" s="121">
        <v>0</v>
      </c>
      <c r="O47" s="121">
        <v>0</v>
      </c>
      <c r="P47" s="121">
        <v>0</v>
      </c>
      <c r="Q47" s="121">
        <v>12</v>
      </c>
      <c r="R47" s="122">
        <f t="shared" si="10"/>
        <v>15</v>
      </c>
      <c r="S47" s="123">
        <f t="shared" si="4"/>
        <v>0.9454545454545454</v>
      </c>
      <c r="T47" s="123">
        <f t="shared" si="5"/>
        <v>0.8208955223880597</v>
      </c>
      <c r="U47" s="123">
        <f t="shared" si="6"/>
        <v>-0.25</v>
      </c>
      <c r="V47" s="124" t="str">
        <f t="shared" si="7"/>
        <v>Đ</v>
      </c>
      <c r="W47" s="121">
        <v>4</v>
      </c>
      <c r="X47" s="125">
        <f t="shared" si="11"/>
        <v>3</v>
      </c>
      <c r="Y47" s="164">
        <f t="shared" si="8"/>
        <v>67</v>
      </c>
    </row>
    <row r="48" spans="1:25" s="126" customFormat="1" ht="14.25" customHeight="1">
      <c r="A48" s="127" t="s">
        <v>68</v>
      </c>
      <c r="B48" s="120" t="s">
        <v>106</v>
      </c>
      <c r="C48" s="121">
        <f t="shared" si="9"/>
        <v>59</v>
      </c>
      <c r="D48" s="121">
        <v>4</v>
      </c>
      <c r="E48" s="121">
        <v>55</v>
      </c>
      <c r="F48" s="121">
        <v>1</v>
      </c>
      <c r="G48" s="121"/>
      <c r="H48" s="121">
        <f t="shared" si="1"/>
        <v>58</v>
      </c>
      <c r="I48" s="121">
        <f t="shared" si="2"/>
        <v>53</v>
      </c>
      <c r="J48" s="121">
        <v>52</v>
      </c>
      <c r="K48" s="121">
        <v>0</v>
      </c>
      <c r="L48" s="121">
        <v>1</v>
      </c>
      <c r="M48" s="121">
        <v>0</v>
      </c>
      <c r="N48" s="121">
        <v>0</v>
      </c>
      <c r="O48" s="121">
        <v>0</v>
      </c>
      <c r="P48" s="121">
        <v>0</v>
      </c>
      <c r="Q48" s="121">
        <v>5</v>
      </c>
      <c r="R48" s="122">
        <f t="shared" si="10"/>
        <v>6</v>
      </c>
      <c r="S48" s="123">
        <f t="shared" si="4"/>
        <v>0.9811320754716981</v>
      </c>
      <c r="T48" s="123">
        <f t="shared" si="5"/>
        <v>0.9137931034482759</v>
      </c>
      <c r="U48" s="123">
        <f t="shared" si="6"/>
        <v>0</v>
      </c>
      <c r="V48" s="124" t="str">
        <f t="shared" si="7"/>
        <v>K</v>
      </c>
      <c r="W48" s="125">
        <v>1</v>
      </c>
      <c r="X48" s="125">
        <f t="shared" si="11"/>
        <v>1</v>
      </c>
      <c r="Y48" s="164">
        <f t="shared" si="8"/>
        <v>59</v>
      </c>
    </row>
    <row r="49" spans="1:25" s="126" customFormat="1" ht="14.25" customHeight="1">
      <c r="A49" s="127" t="s">
        <v>69</v>
      </c>
      <c r="B49" s="120" t="s">
        <v>124</v>
      </c>
      <c r="C49" s="121">
        <f t="shared" si="9"/>
        <v>109</v>
      </c>
      <c r="D49" s="121">
        <v>11</v>
      </c>
      <c r="E49" s="121">
        <v>98</v>
      </c>
      <c r="F49" s="121">
        <v>0</v>
      </c>
      <c r="G49" s="121"/>
      <c r="H49" s="121">
        <f t="shared" si="1"/>
        <v>109</v>
      </c>
      <c r="I49" s="121">
        <f t="shared" si="2"/>
        <v>103</v>
      </c>
      <c r="J49" s="121">
        <v>91</v>
      </c>
      <c r="K49" s="121">
        <v>1</v>
      </c>
      <c r="L49" s="121">
        <v>11</v>
      </c>
      <c r="M49" s="121">
        <v>0</v>
      </c>
      <c r="N49" s="121">
        <v>0</v>
      </c>
      <c r="O49" s="121">
        <v>0</v>
      </c>
      <c r="P49" s="121">
        <v>0</v>
      </c>
      <c r="Q49" s="121">
        <v>6</v>
      </c>
      <c r="R49" s="122">
        <f t="shared" si="10"/>
        <v>17</v>
      </c>
      <c r="S49" s="123">
        <f t="shared" si="4"/>
        <v>0.8932038834951457</v>
      </c>
      <c r="T49" s="123">
        <f t="shared" si="5"/>
        <v>0.944954128440367</v>
      </c>
      <c r="U49" s="123">
        <f t="shared" si="6"/>
        <v>2.6666666666666665</v>
      </c>
      <c r="V49" s="124" t="str">
        <f t="shared" si="7"/>
        <v>K</v>
      </c>
      <c r="W49" s="125">
        <v>3</v>
      </c>
      <c r="X49" s="125">
        <f t="shared" si="11"/>
        <v>11</v>
      </c>
      <c r="Y49" s="164">
        <f t="shared" si="8"/>
        <v>109</v>
      </c>
    </row>
    <row r="50" spans="1:25" s="206" customFormat="1" ht="14.25" customHeight="1">
      <c r="A50" s="198" t="s">
        <v>37</v>
      </c>
      <c r="B50" s="199" t="s">
        <v>125</v>
      </c>
      <c r="C50" s="200">
        <f>D50+E50</f>
        <v>430</v>
      </c>
      <c r="D50" s="200">
        <f aca="true" t="shared" si="18" ref="D50:R50">D53+D51+D52</f>
        <v>181</v>
      </c>
      <c r="E50" s="200">
        <f t="shared" si="18"/>
        <v>249</v>
      </c>
      <c r="F50" s="200">
        <f t="shared" si="18"/>
        <v>1</v>
      </c>
      <c r="G50" s="200">
        <f t="shared" si="18"/>
        <v>0</v>
      </c>
      <c r="H50" s="200">
        <f t="shared" si="18"/>
        <v>429</v>
      </c>
      <c r="I50" s="200">
        <f t="shared" si="18"/>
        <v>312</v>
      </c>
      <c r="J50" s="200">
        <f t="shared" si="18"/>
        <v>257</v>
      </c>
      <c r="K50" s="200">
        <f t="shared" si="18"/>
        <v>21</v>
      </c>
      <c r="L50" s="200">
        <f t="shared" si="18"/>
        <v>34</v>
      </c>
      <c r="M50" s="200">
        <f t="shared" si="18"/>
        <v>0</v>
      </c>
      <c r="N50" s="200">
        <f t="shared" si="18"/>
        <v>0</v>
      </c>
      <c r="O50" s="200">
        <f t="shared" si="18"/>
        <v>0</v>
      </c>
      <c r="P50" s="200">
        <f t="shared" si="18"/>
        <v>0</v>
      </c>
      <c r="Q50" s="200">
        <f t="shared" si="18"/>
        <v>117</v>
      </c>
      <c r="R50" s="200">
        <f t="shared" si="18"/>
        <v>151</v>
      </c>
      <c r="S50" s="202">
        <f t="shared" si="4"/>
        <v>0.8910256410256411</v>
      </c>
      <c r="T50" s="202">
        <f t="shared" si="5"/>
        <v>0.7272727272727273</v>
      </c>
      <c r="U50" s="203">
        <f t="shared" si="6"/>
        <v>-0.20930232558139536</v>
      </c>
      <c r="V50" s="203" t="str">
        <f t="shared" si="7"/>
        <v>Đ</v>
      </c>
      <c r="W50" s="200">
        <f>SUM(W51:W53)</f>
        <v>43</v>
      </c>
      <c r="X50" s="200">
        <f t="shared" si="11"/>
        <v>34</v>
      </c>
      <c r="Y50" s="205">
        <f t="shared" si="8"/>
        <v>430</v>
      </c>
    </row>
    <row r="51" spans="1:25" s="126" customFormat="1" ht="14.25" customHeight="1">
      <c r="A51" s="127" t="s">
        <v>126</v>
      </c>
      <c r="B51" s="120" t="s">
        <v>127</v>
      </c>
      <c r="C51" s="121">
        <f>D51+E51</f>
        <v>120</v>
      </c>
      <c r="D51" s="121">
        <v>56</v>
      </c>
      <c r="E51" s="121">
        <v>64</v>
      </c>
      <c r="F51" s="121"/>
      <c r="G51" s="121"/>
      <c r="H51" s="121">
        <f t="shared" si="1"/>
        <v>120</v>
      </c>
      <c r="I51" s="121">
        <f>J51+K51+L51+M51+N51+O51+P51</f>
        <v>85</v>
      </c>
      <c r="J51" s="121">
        <v>66</v>
      </c>
      <c r="K51" s="121">
        <v>8</v>
      </c>
      <c r="L51" s="121">
        <v>11</v>
      </c>
      <c r="M51" s="121"/>
      <c r="N51" s="121"/>
      <c r="O51" s="121"/>
      <c r="P51" s="121"/>
      <c r="Q51" s="121">
        <v>35</v>
      </c>
      <c r="R51" s="122">
        <f t="shared" si="10"/>
        <v>46</v>
      </c>
      <c r="S51" s="123">
        <f t="shared" si="4"/>
        <v>0.8705882352941177</v>
      </c>
      <c r="T51" s="123">
        <f t="shared" si="5"/>
        <v>0.7083333333333334</v>
      </c>
      <c r="U51" s="123">
        <f t="shared" si="6"/>
        <v>-0.15384615384615385</v>
      </c>
      <c r="V51" s="124" t="str">
        <f t="shared" si="7"/>
        <v>Đ</v>
      </c>
      <c r="W51" s="121">
        <v>13</v>
      </c>
      <c r="X51" s="125">
        <f t="shared" si="11"/>
        <v>11</v>
      </c>
      <c r="Y51" s="164">
        <f t="shared" si="8"/>
        <v>120</v>
      </c>
    </row>
    <row r="52" spans="1:25" s="126" customFormat="1" ht="14.25" customHeight="1">
      <c r="A52" s="127" t="s">
        <v>128</v>
      </c>
      <c r="B52" s="120" t="s">
        <v>129</v>
      </c>
      <c r="C52" s="121">
        <f>D52+E52</f>
        <v>143</v>
      </c>
      <c r="D52" s="121">
        <v>58</v>
      </c>
      <c r="E52" s="121">
        <v>85</v>
      </c>
      <c r="F52" s="121">
        <v>1</v>
      </c>
      <c r="G52" s="121"/>
      <c r="H52" s="121">
        <f t="shared" si="1"/>
        <v>142</v>
      </c>
      <c r="I52" s="121">
        <f>J52+K52+L52+M52+N52+O52+P52</f>
        <v>99</v>
      </c>
      <c r="J52" s="121">
        <v>76</v>
      </c>
      <c r="K52" s="121">
        <v>6</v>
      </c>
      <c r="L52" s="121">
        <v>17</v>
      </c>
      <c r="M52" s="121"/>
      <c r="N52" s="121"/>
      <c r="O52" s="121"/>
      <c r="P52" s="121"/>
      <c r="Q52" s="121">
        <v>43</v>
      </c>
      <c r="R52" s="122">
        <f t="shared" si="10"/>
        <v>60</v>
      </c>
      <c r="S52" s="123">
        <f t="shared" si="4"/>
        <v>0.8282828282828283</v>
      </c>
      <c r="T52" s="123">
        <f t="shared" si="5"/>
        <v>0.6971830985915493</v>
      </c>
      <c r="U52" s="123"/>
      <c r="V52" s="124" t="str">
        <f t="shared" si="7"/>
        <v>K</v>
      </c>
      <c r="W52" s="121">
        <v>13</v>
      </c>
      <c r="X52" s="125">
        <f t="shared" si="11"/>
        <v>17</v>
      </c>
      <c r="Y52" s="164">
        <f t="shared" si="8"/>
        <v>143</v>
      </c>
    </row>
    <row r="53" spans="1:25" s="126" customFormat="1" ht="14.25" customHeight="1">
      <c r="A53" s="165">
        <v>6.3</v>
      </c>
      <c r="B53" s="120" t="s">
        <v>121</v>
      </c>
      <c r="C53" s="121">
        <f>D53+E53</f>
        <v>167</v>
      </c>
      <c r="D53" s="121">
        <v>67</v>
      </c>
      <c r="E53" s="121">
        <v>100</v>
      </c>
      <c r="F53" s="121">
        <v>0</v>
      </c>
      <c r="G53" s="121"/>
      <c r="H53" s="121">
        <f t="shared" si="1"/>
        <v>167</v>
      </c>
      <c r="I53" s="121">
        <f>J53+K53+L53+M53+N53+O53+P53</f>
        <v>128</v>
      </c>
      <c r="J53" s="121">
        <v>115</v>
      </c>
      <c r="K53" s="121">
        <v>7</v>
      </c>
      <c r="L53" s="121">
        <v>6</v>
      </c>
      <c r="M53" s="121">
        <v>0</v>
      </c>
      <c r="N53" s="121">
        <v>0</v>
      </c>
      <c r="O53" s="121">
        <v>0</v>
      </c>
      <c r="P53" s="121">
        <v>0</v>
      </c>
      <c r="Q53" s="121">
        <v>39</v>
      </c>
      <c r="R53" s="122">
        <f t="shared" si="10"/>
        <v>45</v>
      </c>
      <c r="S53" s="123">
        <f t="shared" si="4"/>
        <v>0.953125</v>
      </c>
      <c r="T53" s="123">
        <f t="shared" si="5"/>
        <v>0.7664670658682635</v>
      </c>
      <c r="U53" s="123">
        <f t="shared" si="6"/>
        <v>-0.6470588235294118</v>
      </c>
      <c r="V53" s="124" t="str">
        <f t="shared" si="7"/>
        <v>Đ</v>
      </c>
      <c r="W53" s="121">
        <v>17</v>
      </c>
      <c r="X53" s="125">
        <f t="shared" si="11"/>
        <v>6</v>
      </c>
      <c r="Y53" s="164">
        <f t="shared" si="8"/>
        <v>167</v>
      </c>
    </row>
    <row r="54" spans="1:25" s="206" customFormat="1" ht="14.25" customHeight="1">
      <c r="A54" s="198" t="s">
        <v>38</v>
      </c>
      <c r="B54" s="216" t="s">
        <v>130</v>
      </c>
      <c r="C54" s="200">
        <f t="shared" si="9"/>
        <v>280</v>
      </c>
      <c r="D54" s="200">
        <f>D57+D56+D55</f>
        <v>47</v>
      </c>
      <c r="E54" s="200">
        <f>E57+E56+E55</f>
        <v>233</v>
      </c>
      <c r="F54" s="200">
        <f>F57+F56+F55</f>
        <v>0</v>
      </c>
      <c r="G54" s="200">
        <f>G57+G56+G55</f>
        <v>5</v>
      </c>
      <c r="H54" s="200">
        <f t="shared" si="1"/>
        <v>280</v>
      </c>
      <c r="I54" s="200">
        <f t="shared" si="2"/>
        <v>253</v>
      </c>
      <c r="J54" s="200">
        <f aca="true" t="shared" si="19" ref="J54:Q54">J57+J56+J55</f>
        <v>214</v>
      </c>
      <c r="K54" s="200">
        <f t="shared" si="19"/>
        <v>2</v>
      </c>
      <c r="L54" s="200">
        <f t="shared" si="19"/>
        <v>37</v>
      </c>
      <c r="M54" s="200">
        <f t="shared" si="19"/>
        <v>0</v>
      </c>
      <c r="N54" s="200">
        <f t="shared" si="19"/>
        <v>0</v>
      </c>
      <c r="O54" s="200">
        <f t="shared" si="19"/>
        <v>0</v>
      </c>
      <c r="P54" s="200">
        <f t="shared" si="19"/>
        <v>0</v>
      </c>
      <c r="Q54" s="200">
        <f t="shared" si="19"/>
        <v>27</v>
      </c>
      <c r="R54" s="201">
        <f t="shared" si="10"/>
        <v>64</v>
      </c>
      <c r="S54" s="202">
        <f t="shared" si="4"/>
        <v>0.8537549407114624</v>
      </c>
      <c r="T54" s="202">
        <f t="shared" si="5"/>
        <v>0.9035714285714286</v>
      </c>
      <c r="U54" s="203">
        <f t="shared" si="6"/>
        <v>0.5416666666666666</v>
      </c>
      <c r="V54" s="203" t="str">
        <f t="shared" si="7"/>
        <v>K</v>
      </c>
      <c r="W54" s="200">
        <f>SUM(W55:W57)</f>
        <v>24</v>
      </c>
      <c r="X54" s="200">
        <f t="shared" si="11"/>
        <v>37</v>
      </c>
      <c r="Y54" s="205">
        <f t="shared" si="8"/>
        <v>280</v>
      </c>
    </row>
    <row r="55" spans="1:25" s="126" customFormat="1" ht="14.25" customHeight="1">
      <c r="A55" s="166">
        <v>7.1</v>
      </c>
      <c r="B55" s="120" t="s">
        <v>132</v>
      </c>
      <c r="C55" s="121">
        <f t="shared" si="9"/>
        <v>56</v>
      </c>
      <c r="D55" s="167">
        <v>6</v>
      </c>
      <c r="E55" s="167">
        <v>50</v>
      </c>
      <c r="F55" s="167"/>
      <c r="G55" s="167">
        <v>0</v>
      </c>
      <c r="H55" s="121">
        <f t="shared" si="1"/>
        <v>56</v>
      </c>
      <c r="I55" s="121">
        <f t="shared" si="2"/>
        <v>54</v>
      </c>
      <c r="J55" s="167">
        <v>51</v>
      </c>
      <c r="K55" s="167"/>
      <c r="L55" s="167">
        <v>3</v>
      </c>
      <c r="M55" s="167"/>
      <c r="N55" s="167">
        <v>0</v>
      </c>
      <c r="O55" s="167">
        <v>0</v>
      </c>
      <c r="P55" s="167">
        <v>0</v>
      </c>
      <c r="Q55" s="167">
        <v>2</v>
      </c>
      <c r="R55" s="122">
        <f t="shared" si="10"/>
        <v>5</v>
      </c>
      <c r="S55" s="123">
        <f t="shared" si="4"/>
        <v>0.9444444444444444</v>
      </c>
      <c r="T55" s="123">
        <f t="shared" si="5"/>
        <v>0.9642857142857143</v>
      </c>
      <c r="U55" s="123">
        <f t="shared" si="6"/>
        <v>0</v>
      </c>
      <c r="V55" s="124" t="str">
        <f t="shared" si="7"/>
        <v>K</v>
      </c>
      <c r="W55" s="125">
        <v>3</v>
      </c>
      <c r="X55" s="125">
        <f t="shared" si="11"/>
        <v>3</v>
      </c>
      <c r="Y55" s="164">
        <f t="shared" si="8"/>
        <v>56</v>
      </c>
    </row>
    <row r="56" spans="1:25" s="126" customFormat="1" ht="14.25" customHeight="1">
      <c r="A56" s="127" t="s">
        <v>133</v>
      </c>
      <c r="B56" s="120" t="s">
        <v>134</v>
      </c>
      <c r="C56" s="121">
        <f t="shared" si="9"/>
        <v>84</v>
      </c>
      <c r="D56" s="167">
        <v>20</v>
      </c>
      <c r="E56" s="167">
        <v>64</v>
      </c>
      <c r="F56" s="167">
        <v>0</v>
      </c>
      <c r="G56" s="167">
        <v>4</v>
      </c>
      <c r="H56" s="121">
        <f t="shared" si="1"/>
        <v>84</v>
      </c>
      <c r="I56" s="121">
        <f t="shared" si="2"/>
        <v>70</v>
      </c>
      <c r="J56" s="167">
        <v>62</v>
      </c>
      <c r="K56" s="167">
        <v>2</v>
      </c>
      <c r="L56" s="167">
        <v>6</v>
      </c>
      <c r="M56" s="167">
        <v>0</v>
      </c>
      <c r="N56" s="167"/>
      <c r="O56" s="167"/>
      <c r="P56" s="167"/>
      <c r="Q56" s="167">
        <v>14</v>
      </c>
      <c r="R56" s="122">
        <f t="shared" si="10"/>
        <v>20</v>
      </c>
      <c r="S56" s="123">
        <f t="shared" si="4"/>
        <v>0.9142857142857143</v>
      </c>
      <c r="T56" s="123">
        <f t="shared" si="5"/>
        <v>0.8333333333333334</v>
      </c>
      <c r="U56" s="123">
        <f t="shared" si="6"/>
        <v>-0.25</v>
      </c>
      <c r="V56" s="124" t="str">
        <f t="shared" si="7"/>
        <v>Đ</v>
      </c>
      <c r="W56" s="125">
        <v>8</v>
      </c>
      <c r="X56" s="125">
        <f t="shared" si="11"/>
        <v>6</v>
      </c>
      <c r="Y56" s="164">
        <f t="shared" si="8"/>
        <v>84</v>
      </c>
    </row>
    <row r="57" spans="1:25" s="126" customFormat="1" ht="14.25" customHeight="1">
      <c r="A57" s="127" t="s">
        <v>135</v>
      </c>
      <c r="B57" s="120" t="s">
        <v>136</v>
      </c>
      <c r="C57" s="121">
        <f t="shared" si="9"/>
        <v>140</v>
      </c>
      <c r="D57" s="167">
        <v>21</v>
      </c>
      <c r="E57" s="167">
        <v>119</v>
      </c>
      <c r="F57" s="167">
        <v>0</v>
      </c>
      <c r="G57" s="167">
        <v>1</v>
      </c>
      <c r="H57" s="121">
        <f t="shared" si="1"/>
        <v>140</v>
      </c>
      <c r="I57" s="121">
        <f t="shared" si="2"/>
        <v>129</v>
      </c>
      <c r="J57" s="167">
        <v>101</v>
      </c>
      <c r="K57" s="167"/>
      <c r="L57" s="167">
        <v>28</v>
      </c>
      <c r="M57" s="167"/>
      <c r="N57" s="167"/>
      <c r="O57" s="167"/>
      <c r="P57" s="167"/>
      <c r="Q57" s="167">
        <v>11</v>
      </c>
      <c r="R57" s="122">
        <f t="shared" si="10"/>
        <v>39</v>
      </c>
      <c r="S57" s="123">
        <f t="shared" si="4"/>
        <v>0.7829457364341085</v>
      </c>
      <c r="T57" s="123">
        <f t="shared" si="5"/>
        <v>0.9214285714285714</v>
      </c>
      <c r="U57" s="123">
        <f t="shared" si="6"/>
        <v>1.1538461538461537</v>
      </c>
      <c r="V57" s="124" t="str">
        <f t="shared" si="7"/>
        <v>K</v>
      </c>
      <c r="W57" s="125">
        <v>13</v>
      </c>
      <c r="X57" s="125">
        <f t="shared" si="11"/>
        <v>28</v>
      </c>
      <c r="Y57" s="164">
        <f t="shared" si="8"/>
        <v>140</v>
      </c>
    </row>
    <row r="58" spans="1:25" s="206" customFormat="1" ht="14.25" customHeight="1">
      <c r="A58" s="198" t="s">
        <v>39</v>
      </c>
      <c r="B58" s="199" t="s">
        <v>137</v>
      </c>
      <c r="C58" s="200">
        <f t="shared" si="9"/>
        <v>288</v>
      </c>
      <c r="D58" s="200">
        <f>D59+D60+D61</f>
        <v>102</v>
      </c>
      <c r="E58" s="200">
        <f>E59+E60+E61</f>
        <v>186</v>
      </c>
      <c r="F58" s="200">
        <f>F59+F60+F61</f>
        <v>3</v>
      </c>
      <c r="G58" s="200"/>
      <c r="H58" s="200">
        <f t="shared" si="1"/>
        <v>285</v>
      </c>
      <c r="I58" s="200">
        <f aca="true" t="shared" si="20" ref="I58:Q58">I59+I60+I61</f>
        <v>225</v>
      </c>
      <c r="J58" s="200">
        <f t="shared" si="20"/>
        <v>179</v>
      </c>
      <c r="K58" s="200">
        <f t="shared" si="20"/>
        <v>3</v>
      </c>
      <c r="L58" s="200">
        <f t="shared" si="20"/>
        <v>42</v>
      </c>
      <c r="M58" s="200">
        <f t="shared" si="20"/>
        <v>1</v>
      </c>
      <c r="N58" s="200">
        <f t="shared" si="20"/>
        <v>0</v>
      </c>
      <c r="O58" s="200">
        <f t="shared" si="20"/>
        <v>0</v>
      </c>
      <c r="P58" s="200">
        <f t="shared" si="20"/>
        <v>0</v>
      </c>
      <c r="Q58" s="200">
        <f t="shared" si="20"/>
        <v>60</v>
      </c>
      <c r="R58" s="201">
        <f t="shared" si="10"/>
        <v>103</v>
      </c>
      <c r="S58" s="202">
        <f t="shared" si="4"/>
        <v>0.8088888888888889</v>
      </c>
      <c r="T58" s="202">
        <f t="shared" si="5"/>
        <v>0.7894736842105263</v>
      </c>
      <c r="U58" s="203">
        <f t="shared" si="6"/>
        <v>1.15</v>
      </c>
      <c r="V58" s="203" t="str">
        <f t="shared" si="7"/>
        <v>K</v>
      </c>
      <c r="W58" s="200">
        <f>SUM(W59:W61)</f>
        <v>20</v>
      </c>
      <c r="X58" s="200">
        <f t="shared" si="11"/>
        <v>43</v>
      </c>
      <c r="Y58" s="205">
        <f t="shared" si="8"/>
        <v>288</v>
      </c>
    </row>
    <row r="59" spans="1:25" s="126" customFormat="1" ht="14.25" customHeight="1">
      <c r="A59" s="127" t="s">
        <v>138</v>
      </c>
      <c r="B59" s="120" t="s">
        <v>139</v>
      </c>
      <c r="C59" s="121">
        <f t="shared" si="9"/>
        <v>79</v>
      </c>
      <c r="D59" s="121">
        <v>13</v>
      </c>
      <c r="E59" s="121">
        <v>66</v>
      </c>
      <c r="F59" s="121">
        <v>3</v>
      </c>
      <c r="G59" s="121"/>
      <c r="H59" s="121">
        <f t="shared" si="1"/>
        <v>76</v>
      </c>
      <c r="I59" s="121">
        <f t="shared" si="2"/>
        <v>69</v>
      </c>
      <c r="J59" s="121">
        <v>57</v>
      </c>
      <c r="K59" s="121">
        <v>1</v>
      </c>
      <c r="L59" s="121">
        <v>11</v>
      </c>
      <c r="M59" s="121">
        <v>0</v>
      </c>
      <c r="N59" s="121">
        <v>0</v>
      </c>
      <c r="O59" s="121">
        <v>0</v>
      </c>
      <c r="P59" s="121">
        <v>0</v>
      </c>
      <c r="Q59" s="121">
        <v>7</v>
      </c>
      <c r="R59" s="121">
        <f t="shared" si="10"/>
        <v>18</v>
      </c>
      <c r="S59" s="123">
        <f t="shared" si="4"/>
        <v>0.8405797101449275</v>
      </c>
      <c r="T59" s="123">
        <f t="shared" si="5"/>
        <v>0.9078947368421053</v>
      </c>
      <c r="U59" s="123">
        <f t="shared" si="6"/>
        <v>2.6666666666666665</v>
      </c>
      <c r="V59" s="124" t="str">
        <f t="shared" si="7"/>
        <v>K</v>
      </c>
      <c r="W59" s="125">
        <v>3</v>
      </c>
      <c r="X59" s="125">
        <f t="shared" si="11"/>
        <v>11</v>
      </c>
      <c r="Y59" s="164">
        <f t="shared" si="8"/>
        <v>79</v>
      </c>
    </row>
    <row r="60" spans="1:25" s="126" customFormat="1" ht="14.25" customHeight="1">
      <c r="A60" s="127" t="s">
        <v>140</v>
      </c>
      <c r="B60" s="120" t="s">
        <v>141</v>
      </c>
      <c r="C60" s="121">
        <f t="shared" si="9"/>
        <v>104</v>
      </c>
      <c r="D60" s="121">
        <v>48</v>
      </c>
      <c r="E60" s="121">
        <v>56</v>
      </c>
      <c r="F60" s="121">
        <v>0</v>
      </c>
      <c r="G60" s="121"/>
      <c r="H60" s="121">
        <f t="shared" si="1"/>
        <v>104</v>
      </c>
      <c r="I60" s="121">
        <f t="shared" si="2"/>
        <v>73</v>
      </c>
      <c r="J60" s="121">
        <v>56</v>
      </c>
      <c r="K60" s="121">
        <v>0</v>
      </c>
      <c r="L60" s="121">
        <v>16</v>
      </c>
      <c r="M60" s="121">
        <v>1</v>
      </c>
      <c r="N60" s="121">
        <v>0</v>
      </c>
      <c r="O60" s="121">
        <v>0</v>
      </c>
      <c r="P60" s="121">
        <v>0</v>
      </c>
      <c r="Q60" s="121">
        <v>31</v>
      </c>
      <c r="R60" s="121">
        <f t="shared" si="10"/>
        <v>48</v>
      </c>
      <c r="S60" s="123">
        <f t="shared" si="4"/>
        <v>0.7671232876712328</v>
      </c>
      <c r="T60" s="123">
        <f t="shared" si="5"/>
        <v>0.7019230769230769</v>
      </c>
      <c r="U60" s="123">
        <f t="shared" si="6"/>
        <v>0.5454545454545454</v>
      </c>
      <c r="V60" s="124" t="str">
        <f t="shared" si="7"/>
        <v>K</v>
      </c>
      <c r="W60" s="125">
        <v>11</v>
      </c>
      <c r="X60" s="125">
        <f t="shared" si="11"/>
        <v>17</v>
      </c>
      <c r="Y60" s="164">
        <f t="shared" si="8"/>
        <v>104</v>
      </c>
    </row>
    <row r="61" spans="1:25" s="126" customFormat="1" ht="14.25" customHeight="1">
      <c r="A61" s="127" t="s">
        <v>142</v>
      </c>
      <c r="B61" s="120" t="s">
        <v>143</v>
      </c>
      <c r="C61" s="121">
        <f t="shared" si="9"/>
        <v>105</v>
      </c>
      <c r="D61" s="121">
        <v>41</v>
      </c>
      <c r="E61" s="121">
        <v>64</v>
      </c>
      <c r="F61" s="121">
        <v>0</v>
      </c>
      <c r="G61" s="121"/>
      <c r="H61" s="121">
        <f t="shared" si="1"/>
        <v>105</v>
      </c>
      <c r="I61" s="121">
        <f t="shared" si="2"/>
        <v>83</v>
      </c>
      <c r="J61" s="121">
        <v>66</v>
      </c>
      <c r="K61" s="121">
        <v>2</v>
      </c>
      <c r="L61" s="121">
        <v>15</v>
      </c>
      <c r="M61" s="121">
        <v>0</v>
      </c>
      <c r="N61" s="121">
        <v>0</v>
      </c>
      <c r="O61" s="121">
        <v>0</v>
      </c>
      <c r="P61" s="121">
        <v>0</v>
      </c>
      <c r="Q61" s="121">
        <v>22</v>
      </c>
      <c r="R61" s="121">
        <f t="shared" si="10"/>
        <v>37</v>
      </c>
      <c r="S61" s="123">
        <f t="shared" si="4"/>
        <v>0.8192771084337349</v>
      </c>
      <c r="T61" s="123">
        <f t="shared" si="5"/>
        <v>0.7904761904761904</v>
      </c>
      <c r="U61" s="123">
        <f t="shared" si="6"/>
        <v>1.5</v>
      </c>
      <c r="V61" s="124" t="str">
        <f t="shared" si="7"/>
        <v>K</v>
      </c>
      <c r="W61" s="125">
        <v>6</v>
      </c>
      <c r="X61" s="125">
        <f t="shared" si="11"/>
        <v>15</v>
      </c>
      <c r="Y61" s="164">
        <f t="shared" si="8"/>
        <v>105</v>
      </c>
    </row>
    <row r="62" spans="1:25" s="206" customFormat="1" ht="14.25" customHeight="1">
      <c r="A62" s="198" t="s">
        <v>40</v>
      </c>
      <c r="B62" s="199" t="s">
        <v>144</v>
      </c>
      <c r="C62" s="200">
        <f t="shared" si="9"/>
        <v>76</v>
      </c>
      <c r="D62" s="200">
        <f>D64+D63</f>
        <v>14</v>
      </c>
      <c r="E62" s="200">
        <f>E64+E63</f>
        <v>62</v>
      </c>
      <c r="F62" s="200">
        <f>F64+F63</f>
        <v>0</v>
      </c>
      <c r="G62" s="200"/>
      <c r="H62" s="200">
        <f t="shared" si="1"/>
        <v>76</v>
      </c>
      <c r="I62" s="200">
        <f aca="true" t="shared" si="21" ref="I62:Q62">I64+I63</f>
        <v>61</v>
      </c>
      <c r="J62" s="200">
        <f t="shared" si="21"/>
        <v>61</v>
      </c>
      <c r="K62" s="200">
        <f t="shared" si="21"/>
        <v>0</v>
      </c>
      <c r="L62" s="200">
        <f t="shared" si="21"/>
        <v>0</v>
      </c>
      <c r="M62" s="200">
        <f t="shared" si="21"/>
        <v>0</v>
      </c>
      <c r="N62" s="200">
        <f t="shared" si="21"/>
        <v>0</v>
      </c>
      <c r="O62" s="200">
        <f t="shared" si="21"/>
        <v>0</v>
      </c>
      <c r="P62" s="200">
        <f t="shared" si="21"/>
        <v>0</v>
      </c>
      <c r="Q62" s="200">
        <f t="shared" si="21"/>
        <v>15</v>
      </c>
      <c r="R62" s="201">
        <f t="shared" si="10"/>
        <v>15</v>
      </c>
      <c r="S62" s="202">
        <f t="shared" si="4"/>
        <v>1</v>
      </c>
      <c r="T62" s="202">
        <f t="shared" si="5"/>
        <v>0.8026315789473685</v>
      </c>
      <c r="U62" s="203">
        <f t="shared" si="6"/>
        <v>-1</v>
      </c>
      <c r="V62" s="203" t="str">
        <f t="shared" si="7"/>
        <v>Đ</v>
      </c>
      <c r="W62" s="200">
        <f>SUM(W63:W64)</f>
        <v>1</v>
      </c>
      <c r="X62" s="200">
        <f t="shared" si="11"/>
        <v>0</v>
      </c>
      <c r="Y62" s="205">
        <f t="shared" si="8"/>
        <v>76</v>
      </c>
    </row>
    <row r="63" spans="1:25" s="126" customFormat="1" ht="14.25" customHeight="1">
      <c r="A63" s="127" t="s">
        <v>145</v>
      </c>
      <c r="B63" s="120" t="s">
        <v>181</v>
      </c>
      <c r="C63" s="121">
        <f t="shared" si="9"/>
        <v>24</v>
      </c>
      <c r="D63" s="121">
        <v>6</v>
      </c>
      <c r="E63" s="121">
        <v>18</v>
      </c>
      <c r="F63" s="121"/>
      <c r="G63" s="121"/>
      <c r="H63" s="121">
        <f t="shared" si="1"/>
        <v>24</v>
      </c>
      <c r="I63" s="121">
        <f t="shared" si="2"/>
        <v>18</v>
      </c>
      <c r="J63" s="121">
        <v>18</v>
      </c>
      <c r="K63" s="121"/>
      <c r="L63" s="121"/>
      <c r="M63" s="121"/>
      <c r="N63" s="121"/>
      <c r="O63" s="121"/>
      <c r="P63" s="121"/>
      <c r="Q63" s="121">
        <v>6</v>
      </c>
      <c r="R63" s="121">
        <f t="shared" si="10"/>
        <v>6</v>
      </c>
      <c r="S63" s="123">
        <f t="shared" si="4"/>
        <v>1</v>
      </c>
      <c r="T63" s="123">
        <f t="shared" si="5"/>
        <v>0.75</v>
      </c>
      <c r="U63" s="123"/>
      <c r="V63" s="124" t="str">
        <f t="shared" si="7"/>
        <v>K</v>
      </c>
      <c r="W63" s="121">
        <v>0</v>
      </c>
      <c r="X63" s="125">
        <f t="shared" si="11"/>
        <v>0</v>
      </c>
      <c r="Y63" s="164">
        <f t="shared" si="8"/>
        <v>24</v>
      </c>
    </row>
    <row r="64" spans="1:25" s="126" customFormat="1" ht="14.25" customHeight="1">
      <c r="A64" s="187" t="s">
        <v>147</v>
      </c>
      <c r="B64" s="188" t="s">
        <v>148</v>
      </c>
      <c r="C64" s="189">
        <f t="shared" si="9"/>
        <v>52</v>
      </c>
      <c r="D64" s="189">
        <v>8</v>
      </c>
      <c r="E64" s="189">
        <v>44</v>
      </c>
      <c r="F64" s="189"/>
      <c r="G64" s="189"/>
      <c r="H64" s="189">
        <f t="shared" si="1"/>
        <v>52</v>
      </c>
      <c r="I64" s="189">
        <f t="shared" si="2"/>
        <v>43</v>
      </c>
      <c r="J64" s="189">
        <v>43</v>
      </c>
      <c r="K64" s="189"/>
      <c r="L64" s="189"/>
      <c r="M64" s="189"/>
      <c r="N64" s="189"/>
      <c r="O64" s="189"/>
      <c r="P64" s="189"/>
      <c r="Q64" s="189">
        <v>9</v>
      </c>
      <c r="R64" s="189">
        <f t="shared" si="10"/>
        <v>9</v>
      </c>
      <c r="S64" s="190">
        <f t="shared" si="4"/>
        <v>1</v>
      </c>
      <c r="T64" s="190">
        <f t="shared" si="5"/>
        <v>0.8269230769230769</v>
      </c>
      <c r="U64" s="190">
        <f t="shared" si="6"/>
        <v>-1</v>
      </c>
      <c r="V64" s="191" t="str">
        <f t="shared" si="7"/>
        <v>Đ</v>
      </c>
      <c r="W64" s="189">
        <v>1</v>
      </c>
      <c r="X64" s="192">
        <f t="shared" si="11"/>
        <v>0</v>
      </c>
      <c r="Y64" s="164">
        <f t="shared" si="8"/>
        <v>52</v>
      </c>
    </row>
    <row r="65" spans="1:24" s="194" customFormat="1" ht="6.75" customHeight="1">
      <c r="A65" s="49"/>
      <c r="B65" s="50"/>
      <c r="C65" s="51"/>
      <c r="D65" s="51"/>
      <c r="E65" s="51"/>
      <c r="F65" s="52"/>
      <c r="G65" s="52"/>
      <c r="H65" s="51"/>
      <c r="I65" s="51"/>
      <c r="J65" s="51"/>
      <c r="K65" s="51"/>
      <c r="L65" s="51"/>
      <c r="M65" s="51"/>
      <c r="N65" s="51"/>
      <c r="O65" s="51"/>
      <c r="P65" s="51"/>
      <c r="Q65" s="51"/>
      <c r="R65" s="54"/>
      <c r="S65" s="53"/>
      <c r="T65" s="53"/>
      <c r="U65" s="109"/>
      <c r="V65" s="109"/>
      <c r="W65" s="113"/>
      <c r="X65" s="193"/>
    </row>
    <row r="66" spans="1:24" s="31" customFormat="1" ht="0.75" customHeight="1">
      <c r="A66" s="49"/>
      <c r="B66" s="50"/>
      <c r="C66" s="51"/>
      <c r="D66" s="51"/>
      <c r="E66" s="51"/>
      <c r="F66" s="52"/>
      <c r="G66" s="52"/>
      <c r="H66" s="51"/>
      <c r="I66" s="51"/>
      <c r="J66" s="51"/>
      <c r="K66" s="51"/>
      <c r="L66" s="51"/>
      <c r="M66" s="51"/>
      <c r="N66" s="51"/>
      <c r="O66" s="51"/>
      <c r="P66" s="51"/>
      <c r="Q66" s="51"/>
      <c r="R66" s="54"/>
      <c r="S66" s="53"/>
      <c r="T66" s="53"/>
      <c r="U66" s="109"/>
      <c r="V66" s="109"/>
      <c r="W66" s="113"/>
      <c r="X66" s="117"/>
    </row>
    <row r="67" spans="1:23" ht="16.5" hidden="1">
      <c r="A67" s="327" t="s">
        <v>159</v>
      </c>
      <c r="B67" s="327"/>
      <c r="C67" s="327"/>
      <c r="D67" s="327"/>
      <c r="E67" s="327"/>
      <c r="F67" s="45"/>
      <c r="G67" s="45"/>
      <c r="H67" s="45"/>
      <c r="I67" s="45"/>
      <c r="J67" s="45"/>
      <c r="K67" s="45"/>
      <c r="L67" s="45"/>
      <c r="M67" s="289" t="s">
        <v>160</v>
      </c>
      <c r="N67" s="289"/>
      <c r="O67" s="289"/>
      <c r="P67" s="289"/>
      <c r="Q67" s="289"/>
      <c r="R67" s="289"/>
      <c r="S67" s="289"/>
      <c r="T67" s="55"/>
      <c r="U67" s="110"/>
      <c r="V67" s="110"/>
      <c r="W67" s="118"/>
    </row>
    <row r="68" spans="1:23" ht="16.5" hidden="1">
      <c r="A68" s="38"/>
      <c r="B68" s="326" t="s">
        <v>149</v>
      </c>
      <c r="C68" s="326"/>
      <c r="D68" s="326"/>
      <c r="E68" s="326"/>
      <c r="F68" s="43"/>
      <c r="G68" s="43"/>
      <c r="H68" s="43"/>
      <c r="I68" s="43"/>
      <c r="J68" s="43"/>
      <c r="K68" s="43"/>
      <c r="L68" s="43"/>
      <c r="M68" s="43"/>
      <c r="N68" s="290" t="s">
        <v>155</v>
      </c>
      <c r="O68" s="290"/>
      <c r="P68" s="290"/>
      <c r="Q68" s="290"/>
      <c r="R68" s="290"/>
      <c r="S68" s="290"/>
      <c r="T68" s="47"/>
      <c r="U68" s="111"/>
      <c r="V68" s="111"/>
      <c r="W68" s="119"/>
    </row>
    <row r="69" spans="1:22" ht="15" customHeight="1" hidden="1">
      <c r="A69" s="44"/>
      <c r="B69" s="308"/>
      <c r="C69" s="308"/>
      <c r="D69" s="44"/>
      <c r="E69" s="44"/>
      <c r="F69" s="44"/>
      <c r="G69" s="44"/>
      <c r="H69" s="44"/>
      <c r="I69" s="44"/>
      <c r="J69" s="44"/>
      <c r="K69" s="44"/>
      <c r="L69" s="44"/>
      <c r="M69" s="44"/>
      <c r="N69" s="44"/>
      <c r="O69" s="308" t="s">
        <v>156</v>
      </c>
      <c r="P69" s="308"/>
      <c r="Q69" s="308"/>
      <c r="R69" s="308"/>
      <c r="S69" s="308"/>
      <c r="T69" s="46"/>
      <c r="U69" s="112"/>
      <c r="V69" s="112"/>
    </row>
    <row r="70" spans="1:22" ht="15.75" customHeight="1" hidden="1">
      <c r="A70" s="44"/>
      <c r="B70" s="44"/>
      <c r="C70" s="44"/>
      <c r="D70" s="44"/>
      <c r="E70" s="44"/>
      <c r="F70" s="44"/>
      <c r="G70" s="44"/>
      <c r="H70" s="44"/>
      <c r="I70" s="44"/>
      <c r="J70" s="44"/>
      <c r="K70" s="44"/>
      <c r="L70" s="44"/>
      <c r="M70" s="44"/>
      <c r="N70" s="44"/>
      <c r="O70" s="44"/>
      <c r="P70" s="44"/>
      <c r="Q70" s="44"/>
      <c r="R70" s="44"/>
      <c r="S70" s="44"/>
      <c r="T70" s="44"/>
      <c r="U70" s="113"/>
      <c r="V70" s="113"/>
    </row>
    <row r="71" spans="1:22" ht="15.75" customHeight="1" hidden="1">
      <c r="A71" s="44"/>
      <c r="B71" s="44"/>
      <c r="C71" s="44"/>
      <c r="D71" s="44"/>
      <c r="E71" s="44"/>
      <c r="F71" s="44"/>
      <c r="G71" s="44"/>
      <c r="H71" s="44"/>
      <c r="I71" s="44"/>
      <c r="J71" s="44"/>
      <c r="K71" s="44"/>
      <c r="L71" s="44"/>
      <c r="M71" s="44"/>
      <c r="N71" s="44"/>
      <c r="O71" s="44"/>
      <c r="P71" s="44"/>
      <c r="Q71" s="44"/>
      <c r="R71" s="44"/>
      <c r="S71" s="44"/>
      <c r="T71" s="44"/>
      <c r="U71" s="113"/>
      <c r="V71" s="113"/>
    </row>
    <row r="72" spans="1:22" ht="15.75" customHeight="1" hidden="1">
      <c r="A72" s="44"/>
      <c r="B72" s="44"/>
      <c r="C72" s="44"/>
      <c r="D72" s="44"/>
      <c r="E72" s="44"/>
      <c r="F72" s="44"/>
      <c r="G72" s="44"/>
      <c r="H72" s="44"/>
      <c r="I72" s="44"/>
      <c r="J72" s="44"/>
      <c r="K72" s="44"/>
      <c r="L72" s="44"/>
      <c r="M72" s="44"/>
      <c r="N72" s="44"/>
      <c r="O72" s="44"/>
      <c r="P72" s="44"/>
      <c r="Q72" s="44"/>
      <c r="R72" s="44"/>
      <c r="S72" s="44"/>
      <c r="T72" s="44"/>
      <c r="U72" s="113"/>
      <c r="V72" s="113"/>
    </row>
    <row r="73" spans="1:22" ht="15.75" customHeight="1" hidden="1">
      <c r="A73" s="44"/>
      <c r="B73" s="44"/>
      <c r="C73" s="44"/>
      <c r="D73" s="44"/>
      <c r="E73" s="44"/>
      <c r="F73" s="44"/>
      <c r="G73" s="44"/>
      <c r="H73" s="44"/>
      <c r="I73" s="44"/>
      <c r="J73" s="44"/>
      <c r="K73" s="44"/>
      <c r="L73" s="44"/>
      <c r="M73" s="44"/>
      <c r="N73" s="44"/>
      <c r="O73" s="44"/>
      <c r="P73" s="44"/>
      <c r="Q73" s="44"/>
      <c r="R73" s="44"/>
      <c r="S73" s="44"/>
      <c r="T73" s="44"/>
      <c r="U73" s="113"/>
      <c r="V73" s="113"/>
    </row>
    <row r="74" spans="1:24" ht="4.5" customHeight="1">
      <c r="A74" s="44"/>
      <c r="B74" s="44"/>
      <c r="C74" s="44"/>
      <c r="D74" s="44"/>
      <c r="E74" s="44"/>
      <c r="F74" s="44"/>
      <c r="G74" s="44"/>
      <c r="H74" s="44"/>
      <c r="I74" s="44"/>
      <c r="J74" s="44"/>
      <c r="K74" s="44"/>
      <c r="L74" s="44"/>
      <c r="M74" s="44"/>
      <c r="N74" s="289" t="s">
        <v>199</v>
      </c>
      <c r="O74" s="289"/>
      <c r="P74" s="289"/>
      <c r="Q74" s="289"/>
      <c r="R74" s="289"/>
      <c r="S74" s="289"/>
      <c r="T74" s="289"/>
      <c r="U74" s="289"/>
      <c r="V74" s="289"/>
      <c r="W74" s="289"/>
      <c r="X74" s="289"/>
    </row>
    <row r="75" spans="1:24" s="129" customFormat="1" ht="16.5" customHeight="1">
      <c r="A75" s="293" t="s">
        <v>199</v>
      </c>
      <c r="B75" s="293"/>
      <c r="C75" s="293"/>
      <c r="D75" s="293"/>
      <c r="E75" s="293"/>
      <c r="F75" s="128"/>
      <c r="G75" s="128"/>
      <c r="H75" s="128"/>
      <c r="I75" s="128"/>
      <c r="J75" s="128"/>
      <c r="K75" s="128"/>
      <c r="L75" s="128"/>
      <c r="M75" s="128"/>
      <c r="N75" s="289"/>
      <c r="O75" s="289"/>
      <c r="P75" s="289"/>
      <c r="Q75" s="289"/>
      <c r="R75" s="289"/>
      <c r="S75" s="289"/>
      <c r="T75" s="289"/>
      <c r="U75" s="289"/>
      <c r="V75" s="289"/>
      <c r="W75" s="289"/>
      <c r="X75" s="289"/>
    </row>
    <row r="76" spans="1:24" s="31" customFormat="1" ht="15.75" customHeight="1">
      <c r="A76" s="292" t="s">
        <v>3</v>
      </c>
      <c r="B76" s="292"/>
      <c r="C76" s="292"/>
      <c r="D76" s="292"/>
      <c r="E76" s="292"/>
      <c r="F76" s="43"/>
      <c r="G76" s="43"/>
      <c r="H76" s="43"/>
      <c r="I76" s="43"/>
      <c r="J76" s="43"/>
      <c r="K76" s="43"/>
      <c r="L76" s="43"/>
      <c r="M76" s="43"/>
      <c r="N76" s="290" t="s">
        <v>184</v>
      </c>
      <c r="O76" s="290"/>
      <c r="P76" s="290"/>
      <c r="Q76" s="290"/>
      <c r="R76" s="290"/>
      <c r="S76" s="290"/>
      <c r="T76" s="290"/>
      <c r="U76" s="290"/>
      <c r="V76" s="290"/>
      <c r="W76" s="290"/>
      <c r="X76" s="290"/>
    </row>
    <row r="77" spans="1:24" ht="15.75">
      <c r="A77" s="44"/>
      <c r="B77" s="294"/>
      <c r="C77" s="294"/>
      <c r="D77" s="294"/>
      <c r="E77" s="130"/>
      <c r="F77" s="130"/>
      <c r="G77" s="130"/>
      <c r="H77" s="130"/>
      <c r="I77" s="130"/>
      <c r="J77" s="130"/>
      <c r="K77" s="130"/>
      <c r="L77" s="130"/>
      <c r="M77" s="130"/>
      <c r="N77" s="291" t="s">
        <v>185</v>
      </c>
      <c r="O77" s="291"/>
      <c r="P77" s="291"/>
      <c r="Q77" s="291"/>
      <c r="R77" s="291"/>
      <c r="S77" s="291"/>
      <c r="T77" s="291"/>
      <c r="U77" s="291"/>
      <c r="V77" s="291"/>
      <c r="W77" s="291"/>
      <c r="X77" s="291"/>
    </row>
    <row r="78" spans="1:24" ht="15.75">
      <c r="A78" s="44"/>
      <c r="B78" s="44"/>
      <c r="C78" s="44"/>
      <c r="D78" s="130"/>
      <c r="E78" s="130"/>
      <c r="F78" s="130"/>
      <c r="G78" s="130"/>
      <c r="H78" s="130"/>
      <c r="I78" s="130"/>
      <c r="J78" s="130"/>
      <c r="K78" s="130"/>
      <c r="L78" s="130"/>
      <c r="M78" s="130"/>
      <c r="N78" s="130"/>
      <c r="O78" s="130"/>
      <c r="P78" s="130"/>
      <c r="Q78" s="130"/>
      <c r="R78" s="44"/>
      <c r="S78" s="44"/>
      <c r="U78" s="27"/>
      <c r="V78" s="27"/>
      <c r="W78" s="27"/>
      <c r="X78" s="27"/>
    </row>
    <row r="79" spans="1:24" ht="15.75">
      <c r="A79" s="44"/>
      <c r="B79" s="44"/>
      <c r="C79" s="44"/>
      <c r="D79" s="130"/>
      <c r="E79" s="130"/>
      <c r="F79" s="130"/>
      <c r="G79" s="130"/>
      <c r="H79" s="130"/>
      <c r="I79" s="130"/>
      <c r="J79" s="130"/>
      <c r="K79" s="130"/>
      <c r="L79" s="130"/>
      <c r="M79" s="130"/>
      <c r="N79" s="130"/>
      <c r="O79" s="130"/>
      <c r="P79" s="130"/>
      <c r="Q79" s="130"/>
      <c r="R79" s="44"/>
      <c r="S79" s="44"/>
      <c r="U79" s="27"/>
      <c r="V79" s="27"/>
      <c r="W79" s="27"/>
      <c r="X79" s="27"/>
    </row>
    <row r="80" spans="1:24" ht="15.75" hidden="1">
      <c r="A80" s="131" t="s">
        <v>186</v>
      </c>
      <c r="B80" s="44"/>
      <c r="C80" s="44"/>
      <c r="D80" s="130"/>
      <c r="E80" s="130"/>
      <c r="F80" s="130"/>
      <c r="G80" s="130"/>
      <c r="H80" s="130"/>
      <c r="I80" s="130"/>
      <c r="J80" s="130"/>
      <c r="K80" s="130"/>
      <c r="L80" s="130"/>
      <c r="M80" s="130"/>
      <c r="N80" s="130"/>
      <c r="O80" s="130"/>
      <c r="P80" s="130"/>
      <c r="Q80" s="130"/>
      <c r="R80" s="44"/>
      <c r="S80" s="44"/>
      <c r="U80" s="27"/>
      <c r="V80" s="27"/>
      <c r="W80" s="27"/>
      <c r="X80" s="27"/>
    </row>
    <row r="81" spans="1:24" ht="15.75" hidden="1">
      <c r="A81" s="44"/>
      <c r="B81" s="296" t="s">
        <v>187</v>
      </c>
      <c r="C81" s="296"/>
      <c r="D81" s="296"/>
      <c r="E81" s="296"/>
      <c r="F81" s="296"/>
      <c r="G81" s="296"/>
      <c r="H81" s="296"/>
      <c r="I81" s="296"/>
      <c r="J81" s="296"/>
      <c r="K81" s="296"/>
      <c r="L81" s="296"/>
      <c r="M81" s="296"/>
      <c r="N81" s="296"/>
      <c r="O81" s="296"/>
      <c r="P81" s="130"/>
      <c r="Q81" s="130"/>
      <c r="R81" s="44"/>
      <c r="S81" s="44"/>
      <c r="U81" s="27"/>
      <c r="V81" s="27"/>
      <c r="W81" s="27"/>
      <c r="X81" s="27"/>
    </row>
    <row r="82" spans="1:24" ht="15.75" hidden="1">
      <c r="A82" s="44"/>
      <c r="B82" s="296" t="s">
        <v>188</v>
      </c>
      <c r="C82" s="296"/>
      <c r="D82" s="296"/>
      <c r="E82" s="296"/>
      <c r="F82" s="296"/>
      <c r="G82" s="296"/>
      <c r="H82" s="296"/>
      <c r="I82" s="296"/>
      <c r="J82" s="296"/>
      <c r="K82" s="296"/>
      <c r="L82" s="296"/>
      <c r="M82" s="296"/>
      <c r="N82" s="296"/>
      <c r="O82" s="296"/>
      <c r="P82" s="130"/>
      <c r="Q82" s="130"/>
      <c r="R82" s="44"/>
      <c r="S82" s="44"/>
      <c r="U82" s="27"/>
      <c r="V82" s="27"/>
      <c r="W82" s="27"/>
      <c r="X82" s="27"/>
    </row>
    <row r="83" spans="1:24" ht="15.75" hidden="1">
      <c r="A83" s="44"/>
      <c r="B83" s="296" t="s">
        <v>189</v>
      </c>
      <c r="C83" s="296"/>
      <c r="D83" s="296"/>
      <c r="E83" s="296"/>
      <c r="F83" s="296"/>
      <c r="G83" s="296"/>
      <c r="H83" s="296"/>
      <c r="I83" s="296"/>
      <c r="J83" s="296"/>
      <c r="K83" s="296"/>
      <c r="L83" s="296"/>
      <c r="M83" s="296"/>
      <c r="N83" s="296"/>
      <c r="O83" s="296"/>
      <c r="P83" s="130"/>
      <c r="Q83" s="130"/>
      <c r="R83" s="44"/>
      <c r="S83" s="44"/>
      <c r="U83" s="27"/>
      <c r="V83" s="27"/>
      <c r="W83" s="27"/>
      <c r="X83" s="27"/>
    </row>
    <row r="84" spans="1:24" ht="15" customHeight="1" hidden="1">
      <c r="A84" s="132"/>
      <c r="B84" s="288" t="s">
        <v>190</v>
      </c>
      <c r="C84" s="288"/>
      <c r="D84" s="288"/>
      <c r="E84" s="288"/>
      <c r="F84" s="288"/>
      <c r="G84" s="288"/>
      <c r="H84" s="288"/>
      <c r="I84" s="288"/>
      <c r="J84" s="288"/>
      <c r="K84" s="288"/>
      <c r="L84" s="288"/>
      <c r="M84" s="288"/>
      <c r="N84" s="288"/>
      <c r="O84" s="288"/>
      <c r="P84" s="132"/>
      <c r="Q84" s="44"/>
      <c r="R84" s="44"/>
      <c r="S84" s="44"/>
      <c r="U84" s="27"/>
      <c r="V84" s="27"/>
      <c r="W84" s="27"/>
      <c r="X84" s="27"/>
    </row>
    <row r="85" spans="1:24" ht="15.75" customHeight="1">
      <c r="A85" s="132"/>
      <c r="B85" s="132"/>
      <c r="C85" s="132"/>
      <c r="D85" s="132"/>
      <c r="E85" s="132"/>
      <c r="F85" s="132"/>
      <c r="G85" s="132"/>
      <c r="H85" s="132"/>
      <c r="I85" s="132"/>
      <c r="J85" s="132"/>
      <c r="K85" s="132"/>
      <c r="L85" s="132"/>
      <c r="M85" s="132"/>
      <c r="N85" s="132"/>
      <c r="O85" s="132"/>
      <c r="P85" s="132"/>
      <c r="Q85" s="44"/>
      <c r="R85" s="44"/>
      <c r="S85" s="44"/>
      <c r="U85" s="27"/>
      <c r="V85" s="27"/>
      <c r="W85" s="27"/>
      <c r="X85" s="27"/>
    </row>
    <row r="86" spans="1:22" ht="15.75" customHeight="1">
      <c r="A86" s="44"/>
      <c r="B86" s="44"/>
      <c r="C86" s="44"/>
      <c r="D86" s="44"/>
      <c r="E86" s="44"/>
      <c r="F86" s="44"/>
      <c r="G86" s="44"/>
      <c r="H86" s="44"/>
      <c r="I86" s="44"/>
      <c r="J86" s="44"/>
      <c r="K86" s="44"/>
      <c r="L86" s="44"/>
      <c r="M86" s="44"/>
      <c r="N86" s="44"/>
      <c r="O86" s="44"/>
      <c r="P86" s="44"/>
      <c r="Q86" s="44"/>
      <c r="R86" s="44"/>
      <c r="S86" s="44"/>
      <c r="T86" s="44"/>
      <c r="U86" s="113"/>
      <c r="V86" s="113"/>
    </row>
    <row r="87" spans="1:22" ht="15.75">
      <c r="A87" s="44"/>
      <c r="B87" s="44"/>
      <c r="C87" s="44"/>
      <c r="D87" s="44"/>
      <c r="E87" s="44"/>
      <c r="F87" s="44"/>
      <c r="G87" s="44"/>
      <c r="H87" s="44"/>
      <c r="I87" s="44"/>
      <c r="J87" s="44"/>
      <c r="K87" s="44"/>
      <c r="L87" s="44"/>
      <c r="M87" s="44"/>
      <c r="N87" s="44"/>
      <c r="O87" s="44"/>
      <c r="P87" s="44"/>
      <c r="Q87" s="44"/>
      <c r="R87" s="44"/>
      <c r="S87" s="44"/>
      <c r="T87" s="44"/>
      <c r="U87" s="113"/>
      <c r="V87" s="113"/>
    </row>
    <row r="88" spans="1:22" ht="15.75">
      <c r="A88" s="44"/>
      <c r="B88" s="44"/>
      <c r="C88" s="44"/>
      <c r="D88" s="44"/>
      <c r="E88" s="44"/>
      <c r="F88" s="44"/>
      <c r="G88" s="44"/>
      <c r="H88" s="44"/>
      <c r="I88" s="44"/>
      <c r="J88" s="44"/>
      <c r="K88" s="44"/>
      <c r="L88" s="44"/>
      <c r="M88" s="44"/>
      <c r="N88" s="44"/>
      <c r="O88" s="44"/>
      <c r="P88" s="44"/>
      <c r="Q88" s="44"/>
      <c r="R88" s="44"/>
      <c r="S88" s="44"/>
      <c r="T88" s="44"/>
      <c r="U88" s="113"/>
      <c r="V88" s="113"/>
    </row>
    <row r="89" spans="1:22" ht="15.75">
      <c r="A89" s="44"/>
      <c r="B89" s="44"/>
      <c r="C89" s="44"/>
      <c r="D89" s="44"/>
      <c r="E89" s="44"/>
      <c r="F89" s="44"/>
      <c r="G89" s="44"/>
      <c r="H89" s="44"/>
      <c r="I89" s="44"/>
      <c r="J89" s="44"/>
      <c r="K89" s="44"/>
      <c r="L89" s="44"/>
      <c r="M89" s="44"/>
      <c r="N89" s="44"/>
      <c r="O89" s="44"/>
      <c r="P89" s="44"/>
      <c r="Q89" s="44"/>
      <c r="R89" s="44"/>
      <c r="S89" s="44"/>
      <c r="T89" s="44"/>
      <c r="U89" s="113"/>
      <c r="V89" s="113"/>
    </row>
    <row r="90" spans="1:22" ht="15.75">
      <c r="A90" s="44"/>
      <c r="B90" s="44"/>
      <c r="C90" s="44"/>
      <c r="D90" s="44"/>
      <c r="E90" s="44"/>
      <c r="F90" s="44"/>
      <c r="G90" s="44"/>
      <c r="H90" s="44"/>
      <c r="I90" s="44"/>
      <c r="J90" s="44"/>
      <c r="K90" s="44"/>
      <c r="L90" s="44"/>
      <c r="M90" s="44"/>
      <c r="N90" s="44"/>
      <c r="O90" s="44"/>
      <c r="P90" s="44"/>
      <c r="Q90" s="44"/>
      <c r="R90" s="44"/>
      <c r="S90" s="44"/>
      <c r="T90" s="44"/>
      <c r="U90" s="113"/>
      <c r="V90" s="113"/>
    </row>
    <row r="91" spans="1:22" ht="15.75">
      <c r="A91" s="44"/>
      <c r="B91" s="44"/>
      <c r="C91" s="44"/>
      <c r="D91" s="44"/>
      <c r="E91" s="44"/>
      <c r="F91" s="44"/>
      <c r="G91" s="44"/>
      <c r="H91" s="44"/>
      <c r="I91" s="44"/>
      <c r="J91" s="44"/>
      <c r="K91" s="44"/>
      <c r="L91" s="44"/>
      <c r="M91" s="44"/>
      <c r="N91" s="44"/>
      <c r="O91" s="44"/>
      <c r="P91" s="44"/>
      <c r="Q91" s="44"/>
      <c r="R91" s="44"/>
      <c r="S91" s="44"/>
      <c r="T91" s="44"/>
      <c r="U91" s="113"/>
      <c r="V91" s="113"/>
    </row>
    <row r="92" spans="1:22" ht="15.75">
      <c r="A92" s="44"/>
      <c r="B92" s="44"/>
      <c r="C92" s="44"/>
      <c r="D92" s="44"/>
      <c r="E92" s="44"/>
      <c r="F92" s="44"/>
      <c r="G92" s="44"/>
      <c r="H92" s="44"/>
      <c r="I92" s="44"/>
      <c r="J92" s="44"/>
      <c r="K92" s="44"/>
      <c r="L92" s="44"/>
      <c r="M92" s="44"/>
      <c r="N92" s="44"/>
      <c r="O92" s="44"/>
      <c r="P92" s="44"/>
      <c r="Q92" s="44"/>
      <c r="R92" s="44"/>
      <c r="S92" s="44"/>
      <c r="T92" s="44"/>
      <c r="U92" s="113"/>
      <c r="V92" s="113"/>
    </row>
    <row r="93" spans="1:22" ht="15.75">
      <c r="A93" s="44"/>
      <c r="B93" s="44"/>
      <c r="C93" s="44"/>
      <c r="D93" s="44"/>
      <c r="E93" s="44"/>
      <c r="F93" s="44"/>
      <c r="G93" s="44"/>
      <c r="H93" s="44"/>
      <c r="I93" s="44"/>
      <c r="J93" s="44"/>
      <c r="K93" s="44"/>
      <c r="L93" s="44"/>
      <c r="M93" s="44"/>
      <c r="N93" s="44"/>
      <c r="O93" s="44"/>
      <c r="P93" s="44"/>
      <c r="Q93" s="44"/>
      <c r="R93" s="44"/>
      <c r="S93" s="44"/>
      <c r="T93" s="44"/>
      <c r="U93" s="113"/>
      <c r="V93" s="113"/>
    </row>
    <row r="94" spans="1:22" ht="15.75">
      <c r="A94" s="44"/>
      <c r="B94" s="44"/>
      <c r="C94" s="44"/>
      <c r="D94" s="44"/>
      <c r="E94" s="44"/>
      <c r="F94" s="44"/>
      <c r="G94" s="44"/>
      <c r="H94" s="44"/>
      <c r="I94" s="44"/>
      <c r="J94" s="44"/>
      <c r="K94" s="44"/>
      <c r="L94" s="44"/>
      <c r="M94" s="44"/>
      <c r="N94" s="44"/>
      <c r="O94" s="44"/>
      <c r="P94" s="44"/>
      <c r="Q94" s="44"/>
      <c r="R94" s="44"/>
      <c r="S94" s="44"/>
      <c r="T94" s="44"/>
      <c r="U94" s="113"/>
      <c r="V94" s="113"/>
    </row>
    <row r="95" spans="1:22" ht="15.75">
      <c r="A95" s="44"/>
      <c r="B95" s="44"/>
      <c r="C95" s="44"/>
      <c r="D95" s="44"/>
      <c r="E95" s="44"/>
      <c r="F95" s="44"/>
      <c r="G95" s="44"/>
      <c r="H95" s="44"/>
      <c r="I95" s="44"/>
      <c r="J95" s="44"/>
      <c r="K95" s="44"/>
      <c r="L95" s="44"/>
      <c r="M95" s="44"/>
      <c r="N95" s="44"/>
      <c r="O95" s="44"/>
      <c r="P95" s="44"/>
      <c r="Q95" s="44"/>
      <c r="R95" s="44"/>
      <c r="S95" s="44"/>
      <c r="T95" s="44"/>
      <c r="U95" s="113"/>
      <c r="V95" s="113"/>
    </row>
  </sheetData>
  <sheetProtection/>
  <mergeCells count="56">
    <mergeCell ref="T6:T10"/>
    <mergeCell ref="Q7:Q10"/>
    <mergeCell ref="S6:S10"/>
    <mergeCell ref="R6:R10"/>
    <mergeCell ref="M3:V3"/>
    <mergeCell ref="M4:V4"/>
    <mergeCell ref="M9:M10"/>
    <mergeCell ref="N2:X2"/>
    <mergeCell ref="X6:X10"/>
    <mergeCell ref="U6:U10"/>
    <mergeCell ref="V6:V10"/>
    <mergeCell ref="O9:O10"/>
    <mergeCell ref="W6:W10"/>
    <mergeCell ref="P9:P10"/>
    <mergeCell ref="A1:B1"/>
    <mergeCell ref="C1:L1"/>
    <mergeCell ref="A2:B2"/>
    <mergeCell ref="C2:M2"/>
    <mergeCell ref="M1:V1"/>
    <mergeCell ref="O69:S69"/>
    <mergeCell ref="F6:F10"/>
    <mergeCell ref="J9:J10"/>
    <mergeCell ref="B68:E68"/>
    <mergeCell ref="A67:E67"/>
    <mergeCell ref="N68:S68"/>
    <mergeCell ref="M67:S67"/>
    <mergeCell ref="A12:B12"/>
    <mergeCell ref="A6:B10"/>
    <mergeCell ref="L9:L10"/>
    <mergeCell ref="A3:D3"/>
    <mergeCell ref="E3:J3"/>
    <mergeCell ref="H7:H10"/>
    <mergeCell ref="D7:E8"/>
    <mergeCell ref="I7:P7"/>
    <mergeCell ref="D9:D10"/>
    <mergeCell ref="J8:P8"/>
    <mergeCell ref="N9:N10"/>
    <mergeCell ref="H6:Q6"/>
    <mergeCell ref="I8:I10"/>
    <mergeCell ref="K9:K10"/>
    <mergeCell ref="B81:O81"/>
    <mergeCell ref="B82:O82"/>
    <mergeCell ref="B83:O83"/>
    <mergeCell ref="A11:B11"/>
    <mergeCell ref="C7:C10"/>
    <mergeCell ref="E9:E10"/>
    <mergeCell ref="G6:G10"/>
    <mergeCell ref="C6:E6"/>
    <mergeCell ref="B69:C69"/>
    <mergeCell ref="B84:O84"/>
    <mergeCell ref="N74:X75"/>
    <mergeCell ref="N76:X76"/>
    <mergeCell ref="N77:X77"/>
    <mergeCell ref="A76:E76"/>
    <mergeCell ref="A75:E75"/>
    <mergeCell ref="B77:D77"/>
  </mergeCells>
  <printOptions/>
  <pageMargins left="0.2362204724409449" right="0" top="0.6299212598425197" bottom="0.5511811023622047" header="0.1968503937007874"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AH100"/>
  <sheetViews>
    <sheetView tabSelected="1" zoomScale="115" zoomScaleNormal="115" zoomScalePageLayoutView="0" workbookViewId="0" topLeftCell="A4">
      <selection activeCell="X12" sqref="X12"/>
    </sheetView>
  </sheetViews>
  <sheetFormatPr defaultColWidth="9.00390625" defaultRowHeight="15.75"/>
  <cols>
    <col min="1" max="1" width="2.75390625" style="27" bestFit="1" customWidth="1"/>
    <col min="2" max="2" width="10.875" style="27" customWidth="1"/>
    <col min="3" max="3" width="6.50390625" style="27" customWidth="1"/>
    <col min="4" max="5" width="6.125" style="27" customWidth="1"/>
    <col min="6" max="6" width="4.875" style="69" customWidth="1"/>
    <col min="7" max="7" width="6.00390625" style="27" customWidth="1"/>
    <col min="8" max="9" width="6.75390625" style="27" customWidth="1"/>
    <col min="10" max="10" width="6.125" style="60" customWidth="1"/>
    <col min="11" max="11" width="6.50390625" style="27" customWidth="1"/>
    <col min="12" max="12" width="5.125" style="27" customWidth="1"/>
    <col min="13" max="13" width="6.875" style="27" customWidth="1"/>
    <col min="14" max="14" width="5.625" style="27" customWidth="1"/>
    <col min="15" max="15" width="1.12109375" style="27" customWidth="1"/>
    <col min="16" max="16" width="1.37890625" style="27" customWidth="1"/>
    <col min="17" max="17" width="4.875" style="27" customWidth="1"/>
    <col min="18" max="18" width="6.625" style="27" customWidth="1"/>
    <col min="19" max="19" width="5.875" style="27" customWidth="1"/>
    <col min="20" max="20" width="4.00390625" style="27" customWidth="1"/>
    <col min="21" max="21" width="3.75390625" style="27" customWidth="1"/>
    <col min="22" max="22" width="3.875" style="60" customWidth="1"/>
    <col min="23" max="23" width="2.875" style="60" customWidth="1"/>
    <col min="24" max="24" width="6.75390625" style="103" customWidth="1"/>
    <col min="25" max="25" width="6.125" style="60" customWidth="1"/>
    <col min="26" max="26" width="8.25390625" style="74" customWidth="1"/>
    <col min="27" max="16384" width="9.00390625" style="27" customWidth="1"/>
  </cols>
  <sheetData>
    <row r="1" spans="1:25" ht="20.25" customHeight="1">
      <c r="A1" s="336" t="s">
        <v>15</v>
      </c>
      <c r="B1" s="336"/>
      <c r="C1" s="336"/>
      <c r="E1" s="337" t="s">
        <v>79</v>
      </c>
      <c r="F1" s="337"/>
      <c r="G1" s="337"/>
      <c r="H1" s="337"/>
      <c r="I1" s="337"/>
      <c r="J1" s="337"/>
      <c r="K1" s="337"/>
      <c r="L1" s="337"/>
      <c r="M1" s="337"/>
      <c r="N1" s="337"/>
      <c r="O1" s="337"/>
      <c r="P1" s="407" t="s">
        <v>150</v>
      </c>
      <c r="Q1" s="407"/>
      <c r="R1" s="407"/>
      <c r="S1" s="407"/>
      <c r="T1" s="407"/>
      <c r="U1" s="407"/>
      <c r="V1" s="407"/>
      <c r="W1" s="407"/>
      <c r="X1" s="92"/>
      <c r="Y1" s="93"/>
    </row>
    <row r="2" spans="1:25" ht="15" customHeight="1">
      <c r="A2" s="309" t="s">
        <v>80</v>
      </c>
      <c r="B2" s="309"/>
      <c r="C2" s="309"/>
      <c r="D2" s="309"/>
      <c r="E2" s="338" t="s">
        <v>18</v>
      </c>
      <c r="F2" s="338"/>
      <c r="G2" s="338"/>
      <c r="H2" s="338"/>
      <c r="I2" s="338"/>
      <c r="J2" s="338"/>
      <c r="K2" s="338"/>
      <c r="L2" s="338"/>
      <c r="M2" s="338"/>
      <c r="N2" s="338"/>
      <c r="O2" s="338"/>
      <c r="P2" s="408" t="s">
        <v>82</v>
      </c>
      <c r="Q2" s="408"/>
      <c r="R2" s="408"/>
      <c r="S2" s="408"/>
      <c r="T2" s="408"/>
      <c r="U2" s="408"/>
      <c r="V2" s="408"/>
      <c r="W2" s="408"/>
      <c r="X2" s="94"/>
      <c r="Y2" s="95"/>
    </row>
    <row r="3" spans="1:25" ht="14.25" customHeight="1">
      <c r="A3" s="309" t="s">
        <v>81</v>
      </c>
      <c r="B3" s="309"/>
      <c r="C3" s="309"/>
      <c r="D3" s="309"/>
      <c r="E3" s="310" t="s">
        <v>200</v>
      </c>
      <c r="F3" s="310"/>
      <c r="G3" s="310"/>
      <c r="H3" s="310"/>
      <c r="I3" s="310"/>
      <c r="J3" s="310"/>
      <c r="K3" s="310"/>
      <c r="L3" s="310"/>
      <c r="M3" s="310"/>
      <c r="N3" s="310"/>
      <c r="O3" s="310"/>
      <c r="P3" s="79" t="s">
        <v>171</v>
      </c>
      <c r="Q3" s="79"/>
      <c r="R3" s="79"/>
      <c r="S3" s="79"/>
      <c r="T3" s="79"/>
      <c r="U3" s="79"/>
      <c r="V3" s="92"/>
      <c r="W3" s="92"/>
      <c r="X3" s="92"/>
      <c r="Y3" s="93"/>
    </row>
    <row r="4" spans="1:25" ht="14.25" customHeight="1">
      <c r="A4" s="309" t="s">
        <v>72</v>
      </c>
      <c r="B4" s="309"/>
      <c r="C4" s="309"/>
      <c r="D4" s="309"/>
      <c r="E4" s="28"/>
      <c r="F4" s="68"/>
      <c r="G4" s="28"/>
      <c r="H4" s="28"/>
      <c r="I4" s="28"/>
      <c r="J4" s="61"/>
      <c r="K4" s="28"/>
      <c r="L4" s="28"/>
      <c r="M4" s="28"/>
      <c r="N4" s="28"/>
      <c r="O4" s="34"/>
      <c r="P4" s="408" t="s">
        <v>86</v>
      </c>
      <c r="Q4" s="408"/>
      <c r="R4" s="408"/>
      <c r="S4" s="408"/>
      <c r="T4" s="408"/>
      <c r="U4" s="408"/>
      <c r="V4" s="408"/>
      <c r="W4" s="408"/>
      <c r="X4" s="94"/>
      <c r="Y4" s="95"/>
    </row>
    <row r="5" spans="2:25" ht="15" customHeight="1">
      <c r="B5" s="35"/>
      <c r="C5" s="35"/>
      <c r="M5" s="32"/>
      <c r="N5" s="32"/>
      <c r="O5" s="32"/>
      <c r="P5" s="409" t="s">
        <v>172</v>
      </c>
      <c r="Q5" s="409"/>
      <c r="R5" s="409"/>
      <c r="S5" s="409"/>
      <c r="T5" s="409"/>
      <c r="U5" s="409"/>
      <c r="V5" s="409"/>
      <c r="W5" s="409"/>
      <c r="X5" s="92"/>
      <c r="Y5" s="93"/>
    </row>
    <row r="6" spans="1:27" ht="22.5" customHeight="1">
      <c r="A6" s="367" t="s">
        <v>34</v>
      </c>
      <c r="B6" s="368"/>
      <c r="C6" s="381" t="s">
        <v>73</v>
      </c>
      <c r="D6" s="382"/>
      <c r="E6" s="383"/>
      <c r="F6" s="352" t="s">
        <v>53</v>
      </c>
      <c r="G6" s="375" t="s">
        <v>170</v>
      </c>
      <c r="H6" s="397" t="s">
        <v>54</v>
      </c>
      <c r="I6" s="398"/>
      <c r="J6" s="398"/>
      <c r="K6" s="398"/>
      <c r="L6" s="398"/>
      <c r="M6" s="398"/>
      <c r="N6" s="398"/>
      <c r="O6" s="398"/>
      <c r="P6" s="398"/>
      <c r="Q6" s="398"/>
      <c r="R6" s="399"/>
      <c r="S6" s="357" t="s">
        <v>165</v>
      </c>
      <c r="T6" s="357" t="s">
        <v>151</v>
      </c>
      <c r="U6" s="352" t="s">
        <v>152</v>
      </c>
      <c r="V6" s="385" t="s">
        <v>174</v>
      </c>
      <c r="W6" s="385" t="s">
        <v>173</v>
      </c>
      <c r="X6" s="403" t="s">
        <v>176</v>
      </c>
      <c r="Y6" s="385" t="s">
        <v>177</v>
      </c>
      <c r="AA6" s="34"/>
    </row>
    <row r="7" spans="1:34" s="33" customFormat="1" ht="16.5" customHeight="1">
      <c r="A7" s="369"/>
      <c r="B7" s="370"/>
      <c r="C7" s="357" t="s">
        <v>21</v>
      </c>
      <c r="D7" s="378" t="s">
        <v>5</v>
      </c>
      <c r="E7" s="379"/>
      <c r="F7" s="353"/>
      <c r="G7" s="376"/>
      <c r="H7" s="387" t="s">
        <v>16</v>
      </c>
      <c r="I7" s="378" t="s">
        <v>55</v>
      </c>
      <c r="J7" s="388"/>
      <c r="K7" s="388"/>
      <c r="L7" s="388"/>
      <c r="M7" s="388"/>
      <c r="N7" s="388"/>
      <c r="O7" s="388"/>
      <c r="P7" s="388"/>
      <c r="Q7" s="389"/>
      <c r="R7" s="390" t="s">
        <v>162</v>
      </c>
      <c r="S7" s="358"/>
      <c r="T7" s="401"/>
      <c r="U7" s="353"/>
      <c r="V7" s="386"/>
      <c r="W7" s="386"/>
      <c r="X7" s="404"/>
      <c r="Y7" s="386"/>
      <c r="Z7" s="75"/>
      <c r="AA7" s="29"/>
      <c r="AB7" s="29"/>
      <c r="AC7" s="29"/>
      <c r="AD7" s="29"/>
      <c r="AE7" s="29"/>
      <c r="AF7" s="29"/>
      <c r="AG7" s="29"/>
      <c r="AH7" s="29"/>
    </row>
    <row r="8" spans="1:25" ht="15.75" customHeight="1">
      <c r="A8" s="369"/>
      <c r="B8" s="370"/>
      <c r="C8" s="358"/>
      <c r="D8" s="377"/>
      <c r="E8" s="380"/>
      <c r="F8" s="353"/>
      <c r="G8" s="376"/>
      <c r="H8" s="358"/>
      <c r="I8" s="387" t="s">
        <v>16</v>
      </c>
      <c r="J8" s="393" t="s">
        <v>5</v>
      </c>
      <c r="K8" s="394"/>
      <c r="L8" s="394"/>
      <c r="M8" s="394"/>
      <c r="N8" s="394"/>
      <c r="O8" s="394"/>
      <c r="P8" s="394"/>
      <c r="Q8" s="395"/>
      <c r="R8" s="391"/>
      <c r="S8" s="358"/>
      <c r="T8" s="401"/>
      <c r="U8" s="353"/>
      <c r="V8" s="386"/>
      <c r="W8" s="386"/>
      <c r="X8" s="404"/>
      <c r="Y8" s="386"/>
    </row>
    <row r="9" spans="1:25" ht="15.75" customHeight="1">
      <c r="A9" s="369"/>
      <c r="B9" s="370"/>
      <c r="C9" s="358"/>
      <c r="D9" s="352" t="s">
        <v>74</v>
      </c>
      <c r="E9" s="352" t="s">
        <v>75</v>
      </c>
      <c r="F9" s="353"/>
      <c r="G9" s="376"/>
      <c r="H9" s="358"/>
      <c r="I9" s="358"/>
      <c r="J9" s="396" t="s">
        <v>76</v>
      </c>
      <c r="K9" s="364" t="s">
        <v>77</v>
      </c>
      <c r="L9" s="352" t="s">
        <v>71</v>
      </c>
      <c r="M9" s="384" t="s">
        <v>57</v>
      </c>
      <c r="N9" s="355" t="s">
        <v>78</v>
      </c>
      <c r="O9" s="355" t="s">
        <v>60</v>
      </c>
      <c r="P9" s="355" t="s">
        <v>166</v>
      </c>
      <c r="Q9" s="355" t="s">
        <v>168</v>
      </c>
      <c r="R9" s="391"/>
      <c r="S9" s="358"/>
      <c r="T9" s="401"/>
      <c r="U9" s="353"/>
      <c r="V9" s="386"/>
      <c r="W9" s="386"/>
      <c r="X9" s="404"/>
      <c r="Y9" s="386"/>
    </row>
    <row r="10" spans="1:26" ht="67.5" customHeight="1">
      <c r="A10" s="371"/>
      <c r="B10" s="372"/>
      <c r="C10" s="359"/>
      <c r="D10" s="356"/>
      <c r="E10" s="356"/>
      <c r="F10" s="354"/>
      <c r="G10" s="377"/>
      <c r="H10" s="359"/>
      <c r="I10" s="359"/>
      <c r="J10" s="396"/>
      <c r="K10" s="364"/>
      <c r="L10" s="354"/>
      <c r="M10" s="384"/>
      <c r="N10" s="356"/>
      <c r="O10" s="356" t="s">
        <v>60</v>
      </c>
      <c r="P10" s="356" t="s">
        <v>166</v>
      </c>
      <c r="Q10" s="356" t="s">
        <v>169</v>
      </c>
      <c r="R10" s="392"/>
      <c r="S10" s="359"/>
      <c r="T10" s="402"/>
      <c r="U10" s="354"/>
      <c r="V10" s="400"/>
      <c r="W10" s="386"/>
      <c r="X10" s="405"/>
      <c r="Y10" s="406"/>
      <c r="Z10" s="76"/>
    </row>
    <row r="11" spans="1:25" ht="11.25" customHeight="1">
      <c r="A11" s="373" t="s">
        <v>4</v>
      </c>
      <c r="B11" s="374"/>
      <c r="C11" s="78">
        <v>1</v>
      </c>
      <c r="D11" s="78">
        <v>2</v>
      </c>
      <c r="E11" s="78">
        <v>3</v>
      </c>
      <c r="F11" s="78">
        <v>4</v>
      </c>
      <c r="G11" s="78">
        <v>5</v>
      </c>
      <c r="H11" s="78">
        <v>6</v>
      </c>
      <c r="I11" s="78">
        <v>7</v>
      </c>
      <c r="J11" s="78">
        <v>8</v>
      </c>
      <c r="K11" s="78">
        <v>9</v>
      </c>
      <c r="L11" s="78">
        <v>10</v>
      </c>
      <c r="M11" s="78">
        <v>11</v>
      </c>
      <c r="N11" s="78">
        <v>12</v>
      </c>
      <c r="O11" s="78">
        <v>13</v>
      </c>
      <c r="P11" s="78">
        <v>14</v>
      </c>
      <c r="Q11" s="78">
        <v>15</v>
      </c>
      <c r="R11" s="78">
        <v>16</v>
      </c>
      <c r="S11" s="78">
        <v>17</v>
      </c>
      <c r="T11" s="78">
        <v>18</v>
      </c>
      <c r="U11" s="78">
        <v>19</v>
      </c>
      <c r="V11" s="96">
        <v>20</v>
      </c>
      <c r="W11" s="96">
        <v>21</v>
      </c>
      <c r="X11" s="97">
        <v>22</v>
      </c>
      <c r="Y11" s="96">
        <v>23</v>
      </c>
    </row>
    <row r="12" spans="1:26" s="220" customFormat="1" ht="18.75" customHeight="1">
      <c r="A12" s="362" t="s">
        <v>197</v>
      </c>
      <c r="B12" s="363"/>
      <c r="C12" s="226">
        <f>C13+C21</f>
        <v>113023474</v>
      </c>
      <c r="D12" s="226">
        <f aca="true" t="shared" si="0" ref="D12:R12">D13+D21</f>
        <v>62580022</v>
      </c>
      <c r="E12" s="226">
        <f t="shared" si="0"/>
        <v>50443452</v>
      </c>
      <c r="F12" s="226">
        <f t="shared" si="0"/>
        <v>862713</v>
      </c>
      <c r="G12" s="226">
        <f t="shared" si="0"/>
        <v>21525879</v>
      </c>
      <c r="H12" s="226">
        <f t="shared" si="0"/>
        <v>112160761</v>
      </c>
      <c r="I12" s="226">
        <f>I13+I21</f>
        <v>79600238</v>
      </c>
      <c r="J12" s="226">
        <f t="shared" si="0"/>
        <v>31455251</v>
      </c>
      <c r="K12" s="226">
        <f t="shared" si="0"/>
        <v>15731617</v>
      </c>
      <c r="L12" s="226">
        <f t="shared" si="0"/>
        <v>161953</v>
      </c>
      <c r="M12" s="226">
        <f t="shared" si="0"/>
        <v>32068312</v>
      </c>
      <c r="N12" s="226">
        <f t="shared" si="0"/>
        <v>32865</v>
      </c>
      <c r="O12" s="226">
        <f t="shared" si="0"/>
        <v>0</v>
      </c>
      <c r="P12" s="226">
        <f t="shared" si="0"/>
        <v>0</v>
      </c>
      <c r="Q12" s="226">
        <f t="shared" si="0"/>
        <v>150240</v>
      </c>
      <c r="R12" s="226">
        <f t="shared" si="0"/>
        <v>32560523</v>
      </c>
      <c r="S12" s="227">
        <f aca="true" t="shared" si="1" ref="S12:S64">SUM(M12:R12)</f>
        <v>64811940</v>
      </c>
      <c r="T12" s="228">
        <f>(J12+K12+L12)/I12</f>
        <v>0.594832656153616</v>
      </c>
      <c r="U12" s="228">
        <f>I12/H12</f>
        <v>0.7096977346649779</v>
      </c>
      <c r="V12" s="228">
        <f>(Y12-X12)/X12</f>
        <v>-0.23639447326366336</v>
      </c>
      <c r="W12" s="228" t="str">
        <f>IF((-8%)&gt;=V12,"Đ","K")</f>
        <v>Đ</v>
      </c>
      <c r="X12" s="229">
        <f>X13+X21</f>
        <v>42235704</v>
      </c>
      <c r="Y12" s="230">
        <f>S12-R12</f>
        <v>32251417</v>
      </c>
      <c r="Z12" s="231">
        <f>H12+F12</f>
        <v>113023474</v>
      </c>
    </row>
    <row r="13" spans="1:26" s="206" customFormat="1" ht="16.5" customHeight="1">
      <c r="A13" s="237" t="s">
        <v>0</v>
      </c>
      <c r="B13" s="238" t="s">
        <v>87</v>
      </c>
      <c r="C13" s="239">
        <f aca="true" t="shared" si="2" ref="C13:R13">SUM(C14:C20)</f>
        <v>26091365</v>
      </c>
      <c r="D13" s="239">
        <f t="shared" si="2"/>
        <v>23891242</v>
      </c>
      <c r="E13" s="239">
        <f t="shared" si="2"/>
        <v>2200123</v>
      </c>
      <c r="F13" s="239">
        <f t="shared" si="2"/>
        <v>468566</v>
      </c>
      <c r="G13" s="239">
        <f t="shared" si="2"/>
        <v>0</v>
      </c>
      <c r="H13" s="239">
        <f t="shared" si="2"/>
        <v>25622799</v>
      </c>
      <c r="I13" s="239">
        <f t="shared" si="2"/>
        <v>20155286</v>
      </c>
      <c r="J13" s="239">
        <f t="shared" si="2"/>
        <v>1851386</v>
      </c>
      <c r="K13" s="239">
        <f t="shared" si="2"/>
        <v>139822</v>
      </c>
      <c r="L13" s="239">
        <f t="shared" si="2"/>
        <v>31262</v>
      </c>
      <c r="M13" s="239">
        <f t="shared" si="2"/>
        <v>18107901</v>
      </c>
      <c r="N13" s="239">
        <f t="shared" si="2"/>
        <v>24915</v>
      </c>
      <c r="O13" s="239">
        <f t="shared" si="2"/>
        <v>0</v>
      </c>
      <c r="P13" s="239">
        <f t="shared" si="2"/>
        <v>0</v>
      </c>
      <c r="Q13" s="239">
        <f t="shared" si="2"/>
        <v>0</v>
      </c>
      <c r="R13" s="239">
        <f t="shared" si="2"/>
        <v>5467513</v>
      </c>
      <c r="S13" s="240">
        <f t="shared" si="1"/>
        <v>23600329</v>
      </c>
      <c r="T13" s="241">
        <f aca="true" t="shared" si="3" ref="T13:T64">(J13+K13+L13)/I13</f>
        <v>0.10034439600608992</v>
      </c>
      <c r="U13" s="241">
        <f>I13/H13</f>
        <v>0.7866153108409428</v>
      </c>
      <c r="V13" s="241">
        <f aca="true" t="shared" si="4" ref="V13:V64">(Y13-X13)/X13</f>
        <v>-0.1926530998241388</v>
      </c>
      <c r="W13" s="241" t="str">
        <f aca="true" t="shared" si="5" ref="W13:W64">IF((-8%)&gt;=V13,"Đ","K")</f>
        <v>Đ</v>
      </c>
      <c r="X13" s="242">
        <f>SUM(X14:X20)</f>
        <v>22459758</v>
      </c>
      <c r="Y13" s="243">
        <f aca="true" t="shared" si="6" ref="Y13:Y64">S13-R13</f>
        <v>18132816</v>
      </c>
      <c r="Z13" s="244">
        <f aca="true" t="shared" si="7" ref="Z13:Z64">H13+F13</f>
        <v>26091365</v>
      </c>
    </row>
    <row r="14" spans="1:26" s="159" customFormat="1" ht="16.5" customHeight="1">
      <c r="A14" s="151" t="s">
        <v>22</v>
      </c>
      <c r="B14" s="152" t="s">
        <v>88</v>
      </c>
      <c r="C14" s="150">
        <f aca="true" t="shared" si="8" ref="C14:C20">D14+E14</f>
        <v>1123147</v>
      </c>
      <c r="D14" s="150">
        <v>532044</v>
      </c>
      <c r="E14" s="150">
        <v>591103</v>
      </c>
      <c r="F14" s="150">
        <v>69011</v>
      </c>
      <c r="G14" s="153"/>
      <c r="H14" s="150">
        <f>I14+R14</f>
        <v>1054136</v>
      </c>
      <c r="I14" s="150">
        <f aca="true" t="shared" si="9" ref="I14:I20">SUM(J14:Q14)</f>
        <v>664478</v>
      </c>
      <c r="J14" s="150">
        <v>466058</v>
      </c>
      <c r="K14" s="150">
        <v>4467</v>
      </c>
      <c r="L14" s="150"/>
      <c r="M14" s="150">
        <v>193953</v>
      </c>
      <c r="N14" s="150"/>
      <c r="O14" s="150"/>
      <c r="P14" s="150"/>
      <c r="Q14" s="150"/>
      <c r="R14" s="150">
        <v>389658</v>
      </c>
      <c r="S14" s="150">
        <f t="shared" si="1"/>
        <v>583611</v>
      </c>
      <c r="T14" s="154">
        <f t="shared" si="3"/>
        <v>0.7081122324591634</v>
      </c>
      <c r="U14" s="155">
        <f>I14/H14</f>
        <v>0.6303531992076924</v>
      </c>
      <c r="V14" s="154">
        <f t="shared" si="4"/>
        <v>0.6968766404199475</v>
      </c>
      <c r="W14" s="156" t="str">
        <f t="shared" si="5"/>
        <v>K</v>
      </c>
      <c r="X14" s="150">
        <v>114300</v>
      </c>
      <c r="Y14" s="157">
        <f t="shared" si="6"/>
        <v>193953</v>
      </c>
      <c r="Z14" s="158">
        <f t="shared" si="7"/>
        <v>1123147</v>
      </c>
    </row>
    <row r="15" spans="1:26" s="159" customFormat="1" ht="16.5" customHeight="1">
      <c r="A15" s="151" t="s">
        <v>23</v>
      </c>
      <c r="B15" s="160" t="s">
        <v>89</v>
      </c>
      <c r="C15" s="150">
        <f t="shared" si="8"/>
        <v>307340</v>
      </c>
      <c r="D15" s="150">
        <v>270240</v>
      </c>
      <c r="E15" s="150">
        <v>37100</v>
      </c>
      <c r="F15" s="150">
        <v>8350</v>
      </c>
      <c r="G15" s="153"/>
      <c r="H15" s="150">
        <f>I15+R15</f>
        <v>298990</v>
      </c>
      <c r="I15" s="150">
        <f t="shared" si="9"/>
        <v>89203</v>
      </c>
      <c r="J15" s="150">
        <v>33250</v>
      </c>
      <c r="K15" s="150">
        <v>19600</v>
      </c>
      <c r="L15" s="150">
        <v>20353</v>
      </c>
      <c r="M15" s="150">
        <v>16000</v>
      </c>
      <c r="N15" s="150"/>
      <c r="O15" s="150"/>
      <c r="P15" s="150"/>
      <c r="Q15" s="150"/>
      <c r="R15" s="150">
        <v>209787</v>
      </c>
      <c r="S15" s="150">
        <f t="shared" si="1"/>
        <v>225787</v>
      </c>
      <c r="T15" s="154">
        <f t="shared" si="3"/>
        <v>0.8206338351849153</v>
      </c>
      <c r="U15" s="155">
        <f aca="true" t="shared" si="10" ref="U15:U64">I15/H15</f>
        <v>0.2983477708284558</v>
      </c>
      <c r="V15" s="154"/>
      <c r="W15" s="156"/>
      <c r="X15" s="150">
        <v>0</v>
      </c>
      <c r="Y15" s="157">
        <f t="shared" si="6"/>
        <v>16000</v>
      </c>
      <c r="Z15" s="158">
        <f t="shared" si="7"/>
        <v>307340</v>
      </c>
    </row>
    <row r="16" spans="1:26" s="159" customFormat="1" ht="16.5" customHeight="1">
      <c r="A16" s="151" t="s">
        <v>28</v>
      </c>
      <c r="B16" s="160" t="s">
        <v>90</v>
      </c>
      <c r="C16" s="150">
        <f t="shared" si="8"/>
        <v>89409</v>
      </c>
      <c r="D16" s="150">
        <v>12700</v>
      </c>
      <c r="E16" s="150">
        <v>76709</v>
      </c>
      <c r="F16" s="150">
        <v>40732</v>
      </c>
      <c r="G16" s="153"/>
      <c r="H16" s="150">
        <f>I16+R16</f>
        <v>48677</v>
      </c>
      <c r="I16" s="150">
        <f t="shared" si="9"/>
        <v>48677</v>
      </c>
      <c r="J16" s="150">
        <v>48677</v>
      </c>
      <c r="K16" s="150"/>
      <c r="L16" s="150"/>
      <c r="M16" s="150"/>
      <c r="N16" s="150"/>
      <c r="O16" s="150"/>
      <c r="P16" s="150"/>
      <c r="Q16" s="150"/>
      <c r="R16" s="150"/>
      <c r="S16" s="150">
        <f t="shared" si="1"/>
        <v>0</v>
      </c>
      <c r="T16" s="154">
        <f t="shared" si="3"/>
        <v>1</v>
      </c>
      <c r="U16" s="155">
        <f t="shared" si="10"/>
        <v>1</v>
      </c>
      <c r="V16" s="154">
        <f t="shared" si="4"/>
        <v>-1</v>
      </c>
      <c r="W16" s="156" t="str">
        <f t="shared" si="5"/>
        <v>Đ</v>
      </c>
      <c r="X16" s="150">
        <v>12700</v>
      </c>
      <c r="Y16" s="157">
        <f t="shared" si="6"/>
        <v>0</v>
      </c>
      <c r="Z16" s="158">
        <f t="shared" si="7"/>
        <v>89409</v>
      </c>
    </row>
    <row r="17" spans="1:26" s="159" customFormat="1" ht="16.5" customHeight="1">
      <c r="A17" s="151" t="s">
        <v>35</v>
      </c>
      <c r="B17" s="152" t="s">
        <v>91</v>
      </c>
      <c r="C17" s="150">
        <f t="shared" si="8"/>
        <v>1125037</v>
      </c>
      <c r="D17" s="150">
        <v>762881</v>
      </c>
      <c r="E17" s="150">
        <v>362156</v>
      </c>
      <c r="F17" s="150">
        <v>190222</v>
      </c>
      <c r="G17" s="153"/>
      <c r="H17" s="150">
        <f>I17+R17</f>
        <v>934815</v>
      </c>
      <c r="I17" s="150">
        <f t="shared" si="9"/>
        <v>618729</v>
      </c>
      <c r="J17" s="150">
        <v>443065</v>
      </c>
      <c r="K17" s="150">
        <v>115755</v>
      </c>
      <c r="L17" s="150">
        <v>8159</v>
      </c>
      <c r="M17" s="150">
        <v>51750</v>
      </c>
      <c r="N17" s="150"/>
      <c r="O17" s="150"/>
      <c r="P17" s="150"/>
      <c r="Q17" s="150"/>
      <c r="R17" s="150">
        <v>316086</v>
      </c>
      <c r="S17" s="150">
        <f t="shared" si="1"/>
        <v>367836</v>
      </c>
      <c r="T17" s="154">
        <f t="shared" si="3"/>
        <v>0.9163607976998007</v>
      </c>
      <c r="U17" s="155">
        <f t="shared" si="10"/>
        <v>0.6618732048587154</v>
      </c>
      <c r="V17" s="154">
        <f t="shared" si="4"/>
        <v>-0.9238791480348317</v>
      </c>
      <c r="W17" s="150" t="str">
        <f t="shared" si="5"/>
        <v>Đ</v>
      </c>
      <c r="X17" s="150">
        <v>679840</v>
      </c>
      <c r="Y17" s="157">
        <f t="shared" si="6"/>
        <v>51750</v>
      </c>
      <c r="Z17" s="158">
        <f t="shared" si="7"/>
        <v>1125037</v>
      </c>
    </row>
    <row r="18" spans="1:26" s="159" customFormat="1" ht="16.5" customHeight="1">
      <c r="A18" s="151" t="s">
        <v>36</v>
      </c>
      <c r="B18" s="152" t="s">
        <v>92</v>
      </c>
      <c r="C18" s="150">
        <f t="shared" si="8"/>
        <v>901502</v>
      </c>
      <c r="D18" s="150">
        <v>786498</v>
      </c>
      <c r="E18" s="150">
        <v>115004</v>
      </c>
      <c r="F18" s="150">
        <v>1430</v>
      </c>
      <c r="G18" s="153"/>
      <c r="H18" s="150">
        <f aca="true" t="shared" si="11" ref="H18:H64">I18+R18</f>
        <v>900072</v>
      </c>
      <c r="I18" s="150">
        <f t="shared" si="9"/>
        <v>254669</v>
      </c>
      <c r="J18" s="150">
        <v>141337</v>
      </c>
      <c r="K18" s="150"/>
      <c r="L18" s="150">
        <v>2750</v>
      </c>
      <c r="M18" s="150">
        <v>85667</v>
      </c>
      <c r="N18" s="150">
        <v>24915</v>
      </c>
      <c r="O18" s="150"/>
      <c r="P18" s="150"/>
      <c r="Q18" s="150"/>
      <c r="R18" s="150">
        <v>645403</v>
      </c>
      <c r="S18" s="150">
        <f t="shared" si="1"/>
        <v>755985</v>
      </c>
      <c r="T18" s="154">
        <f t="shared" si="3"/>
        <v>0.5657814653530662</v>
      </c>
      <c r="U18" s="155">
        <f t="shared" si="10"/>
        <v>0.2829429201219458</v>
      </c>
      <c r="V18" s="154">
        <f t="shared" si="4"/>
        <v>-0.12263664421329906</v>
      </c>
      <c r="W18" s="150" t="str">
        <f t="shared" si="5"/>
        <v>Đ</v>
      </c>
      <c r="X18" s="150">
        <v>126039</v>
      </c>
      <c r="Y18" s="157">
        <f t="shared" si="6"/>
        <v>110582</v>
      </c>
      <c r="Z18" s="158">
        <f t="shared" si="7"/>
        <v>901502</v>
      </c>
    </row>
    <row r="19" spans="1:26" s="159" customFormat="1" ht="16.5" customHeight="1">
      <c r="A19" s="151" t="s">
        <v>37</v>
      </c>
      <c r="B19" s="152" t="s">
        <v>146</v>
      </c>
      <c r="C19" s="150">
        <f t="shared" si="8"/>
        <v>22503480</v>
      </c>
      <c r="D19" s="150">
        <v>21526879</v>
      </c>
      <c r="E19" s="150">
        <v>976601</v>
      </c>
      <c r="F19" s="150">
        <v>158821</v>
      </c>
      <c r="G19" s="153"/>
      <c r="H19" s="150">
        <f t="shared" si="11"/>
        <v>22344659</v>
      </c>
      <c r="I19" s="150">
        <f t="shared" si="9"/>
        <v>18438080</v>
      </c>
      <c r="J19" s="150">
        <v>692799</v>
      </c>
      <c r="K19" s="150"/>
      <c r="L19" s="150"/>
      <c r="M19" s="150">
        <v>17745281</v>
      </c>
      <c r="N19" s="150"/>
      <c r="O19" s="150"/>
      <c r="P19" s="150"/>
      <c r="Q19" s="150"/>
      <c r="R19" s="150">
        <v>3906579</v>
      </c>
      <c r="S19" s="150">
        <f t="shared" si="1"/>
        <v>21651860</v>
      </c>
      <c r="T19" s="154">
        <f t="shared" si="3"/>
        <v>0.037574356982939656</v>
      </c>
      <c r="U19" s="155">
        <f t="shared" si="10"/>
        <v>0.8251672133372007</v>
      </c>
      <c r="V19" s="154">
        <f t="shared" si="4"/>
        <v>-0.17566866056152403</v>
      </c>
      <c r="W19" s="150" t="str">
        <f t="shared" si="5"/>
        <v>Đ</v>
      </c>
      <c r="X19" s="168">
        <f>D19</f>
        <v>21526879</v>
      </c>
      <c r="Y19" s="157">
        <f t="shared" si="6"/>
        <v>17745281</v>
      </c>
      <c r="Z19" s="158">
        <f t="shared" si="7"/>
        <v>22503480</v>
      </c>
    </row>
    <row r="20" spans="1:26" s="159" customFormat="1" ht="16.5" customHeight="1">
      <c r="A20" s="151" t="s">
        <v>38</v>
      </c>
      <c r="B20" s="152" t="s">
        <v>93</v>
      </c>
      <c r="C20" s="150">
        <f t="shared" si="8"/>
        <v>41450</v>
      </c>
      <c r="D20" s="150"/>
      <c r="E20" s="150">
        <v>41450</v>
      </c>
      <c r="F20" s="150"/>
      <c r="G20" s="153"/>
      <c r="H20" s="150">
        <f t="shared" si="11"/>
        <v>41450</v>
      </c>
      <c r="I20" s="150">
        <f t="shared" si="9"/>
        <v>41450</v>
      </c>
      <c r="J20" s="150">
        <v>26200</v>
      </c>
      <c r="K20" s="150"/>
      <c r="L20" s="150"/>
      <c r="M20" s="150">
        <v>15250</v>
      </c>
      <c r="N20" s="150"/>
      <c r="O20" s="150"/>
      <c r="P20" s="150"/>
      <c r="Q20" s="150"/>
      <c r="R20" s="150"/>
      <c r="S20" s="150">
        <f t="shared" si="1"/>
        <v>15250</v>
      </c>
      <c r="T20" s="154">
        <f t="shared" si="3"/>
        <v>0.632086851628468</v>
      </c>
      <c r="U20" s="155"/>
      <c r="V20" s="161"/>
      <c r="W20" s="162"/>
      <c r="X20" s="163"/>
      <c r="Y20" s="157">
        <f t="shared" si="6"/>
        <v>15250</v>
      </c>
      <c r="Z20" s="158">
        <f t="shared" si="7"/>
        <v>41450</v>
      </c>
    </row>
    <row r="21" spans="1:26" s="220" customFormat="1" ht="16.5" customHeight="1">
      <c r="A21" s="232" t="s">
        <v>1</v>
      </c>
      <c r="B21" s="233" t="s">
        <v>94</v>
      </c>
      <c r="C21" s="234">
        <f>C22+C31+C36+C42+C46+C50+C54+C58+C62</f>
        <v>86932109</v>
      </c>
      <c r="D21" s="235">
        <f>D22+D31+D36+D42+D46+D50+D54+D58+D62</f>
        <v>38688780</v>
      </c>
      <c r="E21" s="235">
        <f>E22+E31+E36+E42+E46+E50+E54+E58+E62</f>
        <v>48243329</v>
      </c>
      <c r="F21" s="235">
        <f>F22+F31+F36+F42+F46+F50+F54+F58+F62</f>
        <v>394147</v>
      </c>
      <c r="G21" s="235">
        <f>G22+G31+G36+G42+G46+G50+G54+G58+G62</f>
        <v>21525879</v>
      </c>
      <c r="H21" s="235">
        <f t="shared" si="11"/>
        <v>86537962</v>
      </c>
      <c r="I21" s="235">
        <f aca="true" t="shared" si="12" ref="I21:R21">I22+I31+I36+I42+I46+I50+I54+I58+I62</f>
        <v>59444952</v>
      </c>
      <c r="J21" s="235">
        <f t="shared" si="12"/>
        <v>29603865</v>
      </c>
      <c r="K21" s="235">
        <f t="shared" si="12"/>
        <v>15591795</v>
      </c>
      <c r="L21" s="235">
        <f t="shared" si="12"/>
        <v>130691</v>
      </c>
      <c r="M21" s="235">
        <f t="shared" si="12"/>
        <v>13960411</v>
      </c>
      <c r="N21" s="235">
        <f t="shared" si="12"/>
        <v>7950</v>
      </c>
      <c r="O21" s="235">
        <f t="shared" si="12"/>
        <v>0</v>
      </c>
      <c r="P21" s="235">
        <f t="shared" si="12"/>
        <v>0</v>
      </c>
      <c r="Q21" s="235">
        <f t="shared" si="12"/>
        <v>150240</v>
      </c>
      <c r="R21" s="235">
        <f t="shared" si="12"/>
        <v>27093010</v>
      </c>
      <c r="S21" s="235">
        <f t="shared" si="1"/>
        <v>41211611</v>
      </c>
      <c r="T21" s="236">
        <f t="shared" si="3"/>
        <v>0.7624928522105628</v>
      </c>
      <c r="U21" s="236">
        <f t="shared" si="10"/>
        <v>0.6869234105605584</v>
      </c>
      <c r="V21" s="236">
        <f t="shared" si="4"/>
        <v>-0.2860720291206297</v>
      </c>
      <c r="W21" s="236" t="str">
        <f t="shared" si="5"/>
        <v>Đ</v>
      </c>
      <c r="X21" s="229">
        <f>X22+X31+X36+X42+X46+X50+X54+X58+X62</f>
        <v>19775946</v>
      </c>
      <c r="Y21" s="230">
        <f t="shared" si="6"/>
        <v>14118601</v>
      </c>
      <c r="Z21" s="231">
        <f t="shared" si="7"/>
        <v>86932109</v>
      </c>
    </row>
    <row r="22" spans="1:26" s="206" customFormat="1" ht="16.5" customHeight="1">
      <c r="A22" s="245" t="s">
        <v>22</v>
      </c>
      <c r="B22" s="246" t="s">
        <v>95</v>
      </c>
      <c r="C22" s="247">
        <f>SUM(C23:C30)</f>
        <v>42876837</v>
      </c>
      <c r="D22" s="247">
        <f aca="true" t="shared" si="13" ref="D22:R22">SUM(D23:D30)</f>
        <v>14212783</v>
      </c>
      <c r="E22" s="247">
        <f t="shared" si="13"/>
        <v>28664054</v>
      </c>
      <c r="F22" s="247">
        <f t="shared" si="13"/>
        <v>165968</v>
      </c>
      <c r="G22" s="247">
        <f t="shared" si="13"/>
        <v>0</v>
      </c>
      <c r="H22" s="247">
        <f t="shared" si="11"/>
        <v>42710869</v>
      </c>
      <c r="I22" s="247">
        <f t="shared" si="13"/>
        <v>31191492</v>
      </c>
      <c r="J22" s="247">
        <f t="shared" si="13"/>
        <v>16725872</v>
      </c>
      <c r="K22" s="247">
        <f t="shared" si="13"/>
        <v>11486636</v>
      </c>
      <c r="L22" s="247">
        <f t="shared" si="13"/>
        <v>46745</v>
      </c>
      <c r="M22" s="247">
        <f t="shared" si="13"/>
        <v>2932239</v>
      </c>
      <c r="N22" s="247">
        <f t="shared" si="13"/>
        <v>0</v>
      </c>
      <c r="O22" s="247">
        <f t="shared" si="13"/>
        <v>0</v>
      </c>
      <c r="P22" s="247">
        <f t="shared" si="13"/>
        <v>0</v>
      </c>
      <c r="Q22" s="247">
        <f t="shared" si="13"/>
        <v>0</v>
      </c>
      <c r="R22" s="247">
        <f t="shared" si="13"/>
        <v>11519377</v>
      </c>
      <c r="S22" s="247">
        <f t="shared" si="1"/>
        <v>14451616</v>
      </c>
      <c r="T22" s="248">
        <f t="shared" si="3"/>
        <v>0.9059923456050131</v>
      </c>
      <c r="U22" s="248">
        <f t="shared" si="10"/>
        <v>0.7302940148560312</v>
      </c>
      <c r="V22" s="248">
        <f t="shared" si="4"/>
        <v>-0.32083646116077935</v>
      </c>
      <c r="W22" s="248" t="str">
        <f t="shared" si="5"/>
        <v>Đ</v>
      </c>
      <c r="X22" s="242">
        <f>SUM(X23:X30)</f>
        <v>4317427</v>
      </c>
      <c r="Y22" s="243">
        <f t="shared" si="6"/>
        <v>2932239</v>
      </c>
      <c r="Z22" s="244">
        <f t="shared" si="7"/>
        <v>42876837</v>
      </c>
    </row>
    <row r="23" spans="1:26" ht="16.5" customHeight="1">
      <c r="A23" s="41" t="s">
        <v>24</v>
      </c>
      <c r="B23" s="42" t="s">
        <v>97</v>
      </c>
      <c r="C23" s="80">
        <f>D23+E23</f>
        <v>2657584</v>
      </c>
      <c r="D23" s="80">
        <v>1857662</v>
      </c>
      <c r="E23" s="80">
        <v>799922</v>
      </c>
      <c r="F23" s="80">
        <v>28950</v>
      </c>
      <c r="G23" s="80"/>
      <c r="H23" s="80">
        <f t="shared" si="11"/>
        <v>2628634</v>
      </c>
      <c r="I23" s="80">
        <f>SUM(J23:Q23)</f>
        <v>847717</v>
      </c>
      <c r="J23" s="80">
        <v>769218</v>
      </c>
      <c r="K23" s="80">
        <v>38700</v>
      </c>
      <c r="L23" s="80"/>
      <c r="M23" s="80">
        <v>39799</v>
      </c>
      <c r="N23" s="136"/>
      <c r="O23" s="136"/>
      <c r="P23" s="136"/>
      <c r="Q23" s="137"/>
      <c r="R23" s="80">
        <v>1780917</v>
      </c>
      <c r="S23" s="83">
        <f t="shared" si="1"/>
        <v>1820716</v>
      </c>
      <c r="T23" s="81">
        <f t="shared" si="3"/>
        <v>0.9530515490428999</v>
      </c>
      <c r="U23" s="82">
        <f t="shared" si="10"/>
        <v>0.32249335586468103</v>
      </c>
      <c r="V23" s="85">
        <f t="shared" si="4"/>
        <v>0.47710065320665085</v>
      </c>
      <c r="W23" s="84" t="str">
        <f t="shared" si="5"/>
        <v>K</v>
      </c>
      <c r="X23" s="84">
        <v>26944</v>
      </c>
      <c r="Y23" s="98">
        <f t="shared" si="6"/>
        <v>39799</v>
      </c>
      <c r="Z23" s="74">
        <f t="shared" si="7"/>
        <v>2657584</v>
      </c>
    </row>
    <row r="24" spans="1:26" ht="16.5" customHeight="1">
      <c r="A24" s="41" t="s">
        <v>25</v>
      </c>
      <c r="B24" s="42" t="s">
        <v>101</v>
      </c>
      <c r="C24" s="80">
        <f aca="true" t="shared" si="14" ref="C24:C30">D24+E24</f>
        <v>17740171</v>
      </c>
      <c r="D24" s="80">
        <v>2652886</v>
      </c>
      <c r="E24" s="80">
        <v>15087285</v>
      </c>
      <c r="F24" s="80">
        <v>180</v>
      </c>
      <c r="G24" s="80"/>
      <c r="H24" s="80">
        <f t="shared" si="11"/>
        <v>17739991</v>
      </c>
      <c r="I24" s="80">
        <f aca="true" t="shared" si="15" ref="I24:I30">SUM(J24:Q24)</f>
        <v>15310797</v>
      </c>
      <c r="J24" s="80">
        <v>4572332</v>
      </c>
      <c r="K24" s="80">
        <v>9777781</v>
      </c>
      <c r="L24" s="80"/>
      <c r="M24" s="80">
        <v>960684</v>
      </c>
      <c r="N24" s="136"/>
      <c r="O24" s="136"/>
      <c r="P24" s="136"/>
      <c r="Q24" s="137"/>
      <c r="R24" s="80">
        <v>2429194</v>
      </c>
      <c r="S24" s="83">
        <f t="shared" si="1"/>
        <v>3389878</v>
      </c>
      <c r="T24" s="81">
        <f t="shared" si="3"/>
        <v>0.9372544747343983</v>
      </c>
      <c r="U24" s="82">
        <f t="shared" si="10"/>
        <v>0.8630667850958887</v>
      </c>
      <c r="V24" s="85">
        <f t="shared" si="4"/>
        <v>-0.5090332336937496</v>
      </c>
      <c r="W24" s="84" t="str">
        <f t="shared" si="5"/>
        <v>Đ</v>
      </c>
      <c r="X24" s="84">
        <v>1956719</v>
      </c>
      <c r="Y24" s="98">
        <f t="shared" si="6"/>
        <v>960684</v>
      </c>
      <c r="Z24" s="74">
        <f t="shared" si="7"/>
        <v>17740171</v>
      </c>
    </row>
    <row r="25" spans="1:26" ht="16.5" customHeight="1">
      <c r="A25" s="41" t="s">
        <v>56</v>
      </c>
      <c r="B25" s="42" t="s">
        <v>103</v>
      </c>
      <c r="C25" s="80">
        <f t="shared" si="14"/>
        <v>5155745</v>
      </c>
      <c r="D25" s="80">
        <v>1525363</v>
      </c>
      <c r="E25" s="80">
        <v>3630382</v>
      </c>
      <c r="F25" s="80">
        <v>26720</v>
      </c>
      <c r="G25" s="80"/>
      <c r="H25" s="80">
        <f t="shared" si="11"/>
        <v>5129025</v>
      </c>
      <c r="I25" s="80">
        <f t="shared" si="15"/>
        <v>4131848</v>
      </c>
      <c r="J25" s="80">
        <v>3030132</v>
      </c>
      <c r="K25" s="80">
        <v>23481</v>
      </c>
      <c r="L25" s="80"/>
      <c r="M25" s="80">
        <v>1078235</v>
      </c>
      <c r="N25" s="80"/>
      <c r="O25" s="80"/>
      <c r="P25" s="80"/>
      <c r="Q25" s="80"/>
      <c r="R25" s="80">
        <v>997177</v>
      </c>
      <c r="S25" s="83">
        <f t="shared" si="1"/>
        <v>2075412</v>
      </c>
      <c r="T25" s="81">
        <f t="shared" si="3"/>
        <v>0.7390429173580442</v>
      </c>
      <c r="U25" s="82">
        <f t="shared" si="10"/>
        <v>0.8055815676468725</v>
      </c>
      <c r="V25" s="85">
        <f t="shared" si="4"/>
        <v>-0.04512864928435681</v>
      </c>
      <c r="W25" s="84" t="str">
        <f t="shared" si="5"/>
        <v>K</v>
      </c>
      <c r="X25" s="84">
        <v>1129194</v>
      </c>
      <c r="Y25" s="98">
        <f t="shared" si="6"/>
        <v>1078235</v>
      </c>
      <c r="Z25" s="74">
        <f t="shared" si="7"/>
        <v>5155745</v>
      </c>
    </row>
    <row r="26" spans="1:26" ht="16.5" customHeight="1">
      <c r="A26" s="41" t="s">
        <v>58</v>
      </c>
      <c r="B26" s="42" t="s">
        <v>179</v>
      </c>
      <c r="C26" s="80">
        <f t="shared" si="14"/>
        <v>4230645</v>
      </c>
      <c r="D26" s="80">
        <v>774949</v>
      </c>
      <c r="E26" s="80">
        <v>3455696</v>
      </c>
      <c r="F26" s="80">
        <v>9810</v>
      </c>
      <c r="G26" s="80"/>
      <c r="H26" s="80">
        <f t="shared" si="11"/>
        <v>4220835</v>
      </c>
      <c r="I26" s="80">
        <f t="shared" si="15"/>
        <v>1296473</v>
      </c>
      <c r="J26" s="80">
        <v>1186023</v>
      </c>
      <c r="K26" s="80">
        <v>67850</v>
      </c>
      <c r="L26" s="80">
        <v>8100</v>
      </c>
      <c r="M26" s="80">
        <v>34500</v>
      </c>
      <c r="N26" s="80"/>
      <c r="O26" s="80"/>
      <c r="P26" s="80"/>
      <c r="Q26" s="80"/>
      <c r="R26" s="80">
        <v>2924362</v>
      </c>
      <c r="S26" s="83">
        <f t="shared" si="1"/>
        <v>2958862</v>
      </c>
      <c r="T26" s="81">
        <f t="shared" si="3"/>
        <v>0.973389341698593</v>
      </c>
      <c r="U26" s="82">
        <f t="shared" si="10"/>
        <v>0.30716031306601654</v>
      </c>
      <c r="V26" s="85">
        <f t="shared" si="4"/>
        <v>-0.07808241141574475</v>
      </c>
      <c r="W26" s="84" t="str">
        <f t="shared" si="5"/>
        <v>K</v>
      </c>
      <c r="X26" s="84">
        <v>37422</v>
      </c>
      <c r="Y26" s="98">
        <f t="shared" si="6"/>
        <v>34500</v>
      </c>
      <c r="Z26" s="74">
        <f t="shared" si="7"/>
        <v>4230645</v>
      </c>
    </row>
    <row r="27" spans="1:26" ht="16.5" customHeight="1">
      <c r="A27" s="41" t="s">
        <v>59</v>
      </c>
      <c r="B27" s="42" t="s">
        <v>98</v>
      </c>
      <c r="C27" s="80">
        <f t="shared" si="14"/>
        <v>8098765</v>
      </c>
      <c r="D27" s="80">
        <v>5610007</v>
      </c>
      <c r="E27" s="80">
        <v>2488758</v>
      </c>
      <c r="F27" s="80"/>
      <c r="G27" s="80"/>
      <c r="H27" s="80">
        <f t="shared" si="11"/>
        <v>8098765</v>
      </c>
      <c r="I27" s="80">
        <f t="shared" si="15"/>
        <v>6141075</v>
      </c>
      <c r="J27" s="80">
        <v>4526793</v>
      </c>
      <c r="K27" s="80">
        <v>1383270</v>
      </c>
      <c r="L27" s="80">
        <v>18265</v>
      </c>
      <c r="M27" s="80">
        <v>212747</v>
      </c>
      <c r="N27" s="80"/>
      <c r="O27" s="80"/>
      <c r="P27" s="80"/>
      <c r="Q27" s="80"/>
      <c r="R27" s="80">
        <v>1957690</v>
      </c>
      <c r="S27" s="83">
        <f t="shared" si="1"/>
        <v>2170437</v>
      </c>
      <c r="T27" s="81">
        <f t="shared" si="3"/>
        <v>0.9653567168614615</v>
      </c>
      <c r="U27" s="82">
        <f t="shared" si="10"/>
        <v>0.7582730206395667</v>
      </c>
      <c r="V27" s="85">
        <f t="shared" si="4"/>
        <v>-0.5475239480713934</v>
      </c>
      <c r="W27" s="84" t="str">
        <f t="shared" si="5"/>
        <v>Đ</v>
      </c>
      <c r="X27" s="84">
        <v>470184</v>
      </c>
      <c r="Y27" s="98">
        <f t="shared" si="6"/>
        <v>212747</v>
      </c>
      <c r="Z27" s="74">
        <f t="shared" si="7"/>
        <v>8098765</v>
      </c>
    </row>
    <row r="28" spans="1:26" ht="16.5" customHeight="1">
      <c r="A28" s="41" t="s">
        <v>61</v>
      </c>
      <c r="B28" s="42" t="s">
        <v>96</v>
      </c>
      <c r="C28" s="80">
        <f>D28+E28</f>
        <v>1566597</v>
      </c>
      <c r="D28" s="80">
        <v>857294</v>
      </c>
      <c r="E28" s="80">
        <v>709303</v>
      </c>
      <c r="F28" s="80">
        <v>33720</v>
      </c>
      <c r="G28" s="80"/>
      <c r="H28" s="80">
        <f t="shared" si="11"/>
        <v>1532877</v>
      </c>
      <c r="I28" s="80">
        <f t="shared" si="15"/>
        <v>1204723</v>
      </c>
      <c r="J28" s="80">
        <v>652433</v>
      </c>
      <c r="K28" s="80">
        <v>133594</v>
      </c>
      <c r="L28" s="80"/>
      <c r="M28" s="80">
        <v>418696</v>
      </c>
      <c r="N28" s="80"/>
      <c r="O28" s="80"/>
      <c r="P28" s="80"/>
      <c r="Q28" s="80"/>
      <c r="R28" s="80">
        <v>328154</v>
      </c>
      <c r="S28" s="83">
        <f t="shared" si="1"/>
        <v>746850</v>
      </c>
      <c r="T28" s="81">
        <f t="shared" si="3"/>
        <v>0.6524545476429021</v>
      </c>
      <c r="U28" s="82">
        <f t="shared" si="10"/>
        <v>0.7859228105059962</v>
      </c>
      <c r="V28" s="85">
        <f t="shared" si="4"/>
        <v>-0.22983847974880758</v>
      </c>
      <c r="W28" s="84" t="str">
        <f t="shared" si="5"/>
        <v>Đ</v>
      </c>
      <c r="X28" s="84">
        <v>543647</v>
      </c>
      <c r="Y28" s="98">
        <f t="shared" si="6"/>
        <v>418696</v>
      </c>
      <c r="Z28" s="74">
        <f t="shared" si="7"/>
        <v>1566597</v>
      </c>
    </row>
    <row r="29" spans="1:26" ht="16.5" customHeight="1">
      <c r="A29" s="41" t="s">
        <v>62</v>
      </c>
      <c r="B29" s="42" t="s">
        <v>102</v>
      </c>
      <c r="C29" s="80">
        <f t="shared" si="14"/>
        <v>1898776</v>
      </c>
      <c r="D29" s="80">
        <v>610267</v>
      </c>
      <c r="E29" s="80">
        <v>1288509</v>
      </c>
      <c r="F29" s="80"/>
      <c r="G29" s="80"/>
      <c r="H29" s="80">
        <f t="shared" si="11"/>
        <v>1898776</v>
      </c>
      <c r="I29" s="80">
        <f t="shared" si="15"/>
        <v>1244476</v>
      </c>
      <c r="J29" s="80">
        <v>1069503</v>
      </c>
      <c r="K29" s="80">
        <v>47250</v>
      </c>
      <c r="L29" s="80">
        <v>11780</v>
      </c>
      <c r="M29" s="80">
        <v>115943</v>
      </c>
      <c r="N29" s="80"/>
      <c r="O29" s="80"/>
      <c r="P29" s="80"/>
      <c r="Q29" s="80"/>
      <c r="R29" s="80">
        <v>654300</v>
      </c>
      <c r="S29" s="83">
        <f t="shared" si="1"/>
        <v>770243</v>
      </c>
      <c r="T29" s="81">
        <f t="shared" si="3"/>
        <v>0.9068338802837499</v>
      </c>
      <c r="U29" s="82">
        <f t="shared" si="10"/>
        <v>0.6554095901780936</v>
      </c>
      <c r="V29" s="85">
        <f t="shared" si="4"/>
        <v>-0.04609777368239185</v>
      </c>
      <c r="W29" s="84" t="str">
        <f t="shared" si="5"/>
        <v>K</v>
      </c>
      <c r="X29" s="84">
        <v>121546</v>
      </c>
      <c r="Y29" s="98">
        <f t="shared" si="6"/>
        <v>115943</v>
      </c>
      <c r="Z29" s="74">
        <f t="shared" si="7"/>
        <v>1898776</v>
      </c>
    </row>
    <row r="30" spans="1:26" ht="16.5" customHeight="1">
      <c r="A30" s="41" t="s">
        <v>70</v>
      </c>
      <c r="B30" s="42" t="s">
        <v>100</v>
      </c>
      <c r="C30" s="80">
        <f t="shared" si="14"/>
        <v>1528554</v>
      </c>
      <c r="D30" s="80">
        <v>324355</v>
      </c>
      <c r="E30" s="80">
        <v>1204199</v>
      </c>
      <c r="F30" s="80">
        <v>66588</v>
      </c>
      <c r="G30" s="80"/>
      <c r="H30" s="80">
        <f t="shared" si="11"/>
        <v>1461966</v>
      </c>
      <c r="I30" s="80">
        <f t="shared" si="15"/>
        <v>1014383</v>
      </c>
      <c r="J30" s="80">
        <v>919438</v>
      </c>
      <c r="K30" s="80">
        <v>14710</v>
      </c>
      <c r="L30" s="80">
        <v>8600</v>
      </c>
      <c r="M30" s="80">
        <v>71635</v>
      </c>
      <c r="N30" s="80"/>
      <c r="O30" s="80"/>
      <c r="P30" s="80"/>
      <c r="Q30" s="80"/>
      <c r="R30" s="80">
        <v>447583</v>
      </c>
      <c r="S30" s="83">
        <f t="shared" si="1"/>
        <v>519218</v>
      </c>
      <c r="T30" s="81">
        <f t="shared" si="3"/>
        <v>0.9293807171452991</v>
      </c>
      <c r="U30" s="82">
        <f t="shared" si="10"/>
        <v>0.693848557353591</v>
      </c>
      <c r="V30" s="85">
        <f t="shared" si="4"/>
        <v>1.2547291555191842</v>
      </c>
      <c r="W30" s="84" t="str">
        <f t="shared" si="5"/>
        <v>K</v>
      </c>
      <c r="X30" s="84">
        <v>31771</v>
      </c>
      <c r="Y30" s="98">
        <f t="shared" si="6"/>
        <v>71635</v>
      </c>
      <c r="Z30" s="74">
        <f t="shared" si="7"/>
        <v>1528554</v>
      </c>
    </row>
    <row r="31" spans="1:26" s="206" customFormat="1" ht="16.5" customHeight="1">
      <c r="A31" s="245" t="s">
        <v>23</v>
      </c>
      <c r="B31" s="249" t="s">
        <v>104</v>
      </c>
      <c r="C31" s="250">
        <f>SUM(C32:C35)</f>
        <v>4351559</v>
      </c>
      <c r="D31" s="250">
        <f aca="true" t="shared" si="16" ref="D31:R31">SUM(D32:D35)</f>
        <v>500258</v>
      </c>
      <c r="E31" s="247">
        <f t="shared" si="16"/>
        <v>3851301</v>
      </c>
      <c r="F31" s="247">
        <f t="shared" si="16"/>
        <v>22386</v>
      </c>
      <c r="G31" s="250"/>
      <c r="H31" s="250">
        <f t="shared" si="16"/>
        <v>4329173</v>
      </c>
      <c r="I31" s="250">
        <f t="shared" si="16"/>
        <v>3810901</v>
      </c>
      <c r="J31" s="247">
        <f t="shared" si="16"/>
        <v>3430700</v>
      </c>
      <c r="K31" s="250">
        <f t="shared" si="16"/>
        <v>267651</v>
      </c>
      <c r="L31" s="250">
        <f t="shared" si="16"/>
        <v>0</v>
      </c>
      <c r="M31" s="250">
        <f t="shared" si="16"/>
        <v>112550</v>
      </c>
      <c r="N31" s="250">
        <f t="shared" si="16"/>
        <v>0</v>
      </c>
      <c r="O31" s="250">
        <f t="shared" si="16"/>
        <v>0</v>
      </c>
      <c r="P31" s="250">
        <f t="shared" si="16"/>
        <v>0</v>
      </c>
      <c r="Q31" s="250">
        <f t="shared" si="16"/>
        <v>0</v>
      </c>
      <c r="R31" s="250">
        <f t="shared" si="16"/>
        <v>518272</v>
      </c>
      <c r="S31" s="251">
        <f t="shared" si="1"/>
        <v>630822</v>
      </c>
      <c r="T31" s="248">
        <f t="shared" si="3"/>
        <v>0.9704663018010702</v>
      </c>
      <c r="U31" s="248">
        <f t="shared" si="10"/>
        <v>0.8802838325010343</v>
      </c>
      <c r="V31" s="248">
        <f t="shared" si="4"/>
        <v>8.301652892561984</v>
      </c>
      <c r="W31" s="248" t="str">
        <f t="shared" si="5"/>
        <v>K</v>
      </c>
      <c r="X31" s="242">
        <f>SUM(X32:X35)</f>
        <v>12100</v>
      </c>
      <c r="Y31" s="243">
        <f t="shared" si="6"/>
        <v>112550</v>
      </c>
      <c r="Z31" s="244">
        <f t="shared" si="7"/>
        <v>4351559</v>
      </c>
    </row>
    <row r="32" spans="1:26" s="126" customFormat="1" ht="16.5" customHeight="1">
      <c r="A32" s="139" t="s">
        <v>26</v>
      </c>
      <c r="B32" s="140" t="s">
        <v>105</v>
      </c>
      <c r="C32" s="138">
        <f>D32+E32</f>
        <v>141466</v>
      </c>
      <c r="D32" s="138">
        <v>2200</v>
      </c>
      <c r="E32" s="138">
        <v>139266</v>
      </c>
      <c r="F32" s="138">
        <v>8286</v>
      </c>
      <c r="G32" s="138"/>
      <c r="H32" s="138">
        <f t="shared" si="11"/>
        <v>133180</v>
      </c>
      <c r="I32" s="138">
        <f>SUM(J32:Q32)</f>
        <v>40918</v>
      </c>
      <c r="J32" s="138">
        <v>40118</v>
      </c>
      <c r="K32" s="138">
        <v>0</v>
      </c>
      <c r="L32" s="138">
        <v>0</v>
      </c>
      <c r="M32" s="138">
        <v>800</v>
      </c>
      <c r="N32" s="138">
        <v>0</v>
      </c>
      <c r="O32" s="138">
        <v>0</v>
      </c>
      <c r="P32" s="138">
        <v>0</v>
      </c>
      <c r="Q32" s="138">
        <v>0</v>
      </c>
      <c r="R32" s="138">
        <v>92262</v>
      </c>
      <c r="S32" s="141">
        <f t="shared" si="1"/>
        <v>93062</v>
      </c>
      <c r="T32" s="135">
        <f t="shared" si="3"/>
        <v>0.980448702282614</v>
      </c>
      <c r="U32" s="142">
        <f t="shared" si="10"/>
        <v>0.3072383240726836</v>
      </c>
      <c r="V32" s="261"/>
      <c r="W32" s="138"/>
      <c r="X32" s="138">
        <v>0</v>
      </c>
      <c r="Y32" s="143">
        <f t="shared" si="6"/>
        <v>800</v>
      </c>
      <c r="Z32" s="144">
        <f t="shared" si="7"/>
        <v>141466</v>
      </c>
    </row>
    <row r="33" spans="1:27" s="126" customFormat="1" ht="16.5" customHeight="1">
      <c r="A33" s="139" t="s">
        <v>27</v>
      </c>
      <c r="B33" s="140" t="s">
        <v>99</v>
      </c>
      <c r="C33" s="138">
        <f aca="true" t="shared" si="17" ref="C33:C64">D33+E33</f>
        <v>1724189</v>
      </c>
      <c r="D33" s="138">
        <v>119447</v>
      </c>
      <c r="E33" s="138">
        <v>1604742</v>
      </c>
      <c r="F33" s="138">
        <v>0</v>
      </c>
      <c r="G33" s="138"/>
      <c r="H33" s="138">
        <f t="shared" si="11"/>
        <v>1724189</v>
      </c>
      <c r="I33" s="138">
        <f>SUM(J33:Q33)</f>
        <v>1608801</v>
      </c>
      <c r="J33" s="138">
        <v>1324287</v>
      </c>
      <c r="K33" s="138">
        <v>250764</v>
      </c>
      <c r="L33" s="138">
        <v>0</v>
      </c>
      <c r="M33" s="138">
        <v>33750</v>
      </c>
      <c r="N33" s="138">
        <v>0</v>
      </c>
      <c r="O33" s="138">
        <v>0</v>
      </c>
      <c r="P33" s="138">
        <v>0</v>
      </c>
      <c r="Q33" s="138">
        <v>0</v>
      </c>
      <c r="R33" s="138">
        <v>115388</v>
      </c>
      <c r="S33" s="141">
        <f t="shared" si="1"/>
        <v>149138</v>
      </c>
      <c r="T33" s="135">
        <f t="shared" si="3"/>
        <v>0.9790216440690924</v>
      </c>
      <c r="U33" s="142">
        <f t="shared" si="10"/>
        <v>0.9330769422609703</v>
      </c>
      <c r="V33" s="135">
        <f t="shared" si="4"/>
        <v>7.4375</v>
      </c>
      <c r="W33" s="138" t="str">
        <f t="shared" si="5"/>
        <v>K</v>
      </c>
      <c r="X33" s="138">
        <v>4000</v>
      </c>
      <c r="Y33" s="143">
        <f t="shared" si="6"/>
        <v>33750</v>
      </c>
      <c r="Z33" s="144">
        <f t="shared" si="7"/>
        <v>1724189</v>
      </c>
      <c r="AA33" s="145" t="s">
        <v>22</v>
      </c>
    </row>
    <row r="34" spans="1:26" s="126" customFormat="1" ht="16.5" customHeight="1">
      <c r="A34" s="139" t="s">
        <v>107</v>
      </c>
      <c r="B34" s="140" t="s">
        <v>108</v>
      </c>
      <c r="C34" s="138">
        <f t="shared" si="17"/>
        <v>1981529</v>
      </c>
      <c r="D34" s="138">
        <v>136912</v>
      </c>
      <c r="E34" s="138">
        <v>1844617</v>
      </c>
      <c r="F34" s="138">
        <v>14100</v>
      </c>
      <c r="G34" s="138"/>
      <c r="H34" s="138">
        <f t="shared" si="11"/>
        <v>1967429</v>
      </c>
      <c r="I34" s="138">
        <f>SUM(J34:Q34)</f>
        <v>1893268</v>
      </c>
      <c r="J34" s="138">
        <v>1879468</v>
      </c>
      <c r="K34" s="138">
        <v>13800</v>
      </c>
      <c r="L34" s="138">
        <v>0</v>
      </c>
      <c r="M34" s="138"/>
      <c r="N34" s="138">
        <v>0</v>
      </c>
      <c r="O34" s="138">
        <v>0</v>
      </c>
      <c r="P34" s="138">
        <v>0</v>
      </c>
      <c r="Q34" s="138">
        <v>0</v>
      </c>
      <c r="R34" s="138">
        <v>74161</v>
      </c>
      <c r="S34" s="141">
        <f t="shared" si="1"/>
        <v>74161</v>
      </c>
      <c r="T34" s="135">
        <f t="shared" si="3"/>
        <v>1</v>
      </c>
      <c r="U34" s="142">
        <f t="shared" si="10"/>
        <v>0.9623056283098399</v>
      </c>
      <c r="V34" s="135">
        <f t="shared" si="4"/>
        <v>-1</v>
      </c>
      <c r="W34" s="138" t="str">
        <f t="shared" si="5"/>
        <v>Đ</v>
      </c>
      <c r="X34" s="138">
        <v>300</v>
      </c>
      <c r="Y34" s="143">
        <f t="shared" si="6"/>
        <v>0</v>
      </c>
      <c r="Z34" s="144">
        <f t="shared" si="7"/>
        <v>1981529</v>
      </c>
    </row>
    <row r="35" spans="1:26" s="126" customFormat="1" ht="16.5" customHeight="1">
      <c r="A35" s="139" t="s">
        <v>109</v>
      </c>
      <c r="B35" s="140" t="s">
        <v>110</v>
      </c>
      <c r="C35" s="138">
        <f t="shared" si="17"/>
        <v>504375</v>
      </c>
      <c r="D35" s="138">
        <v>241699</v>
      </c>
      <c r="E35" s="138">
        <v>262676</v>
      </c>
      <c r="F35" s="138">
        <v>0</v>
      </c>
      <c r="G35" s="138"/>
      <c r="H35" s="138">
        <f t="shared" si="11"/>
        <v>504375</v>
      </c>
      <c r="I35" s="138">
        <f>SUM(J35:Q35)</f>
        <v>267914</v>
      </c>
      <c r="J35" s="138">
        <v>186827</v>
      </c>
      <c r="K35" s="138">
        <v>3087</v>
      </c>
      <c r="L35" s="138">
        <v>0</v>
      </c>
      <c r="M35" s="138">
        <v>78000</v>
      </c>
      <c r="N35" s="138">
        <v>0</v>
      </c>
      <c r="O35" s="138">
        <v>0</v>
      </c>
      <c r="P35" s="138">
        <v>0</v>
      </c>
      <c r="Q35" s="138">
        <v>0</v>
      </c>
      <c r="R35" s="138">
        <v>236461</v>
      </c>
      <c r="S35" s="141">
        <f t="shared" si="1"/>
        <v>314461</v>
      </c>
      <c r="T35" s="135">
        <f t="shared" si="3"/>
        <v>0.7088617989354793</v>
      </c>
      <c r="U35" s="142">
        <f t="shared" si="10"/>
        <v>0.5311801734820322</v>
      </c>
      <c r="V35" s="135">
        <f t="shared" si="4"/>
        <v>9</v>
      </c>
      <c r="W35" s="138" t="str">
        <f t="shared" si="5"/>
        <v>K</v>
      </c>
      <c r="X35" s="138">
        <v>7800</v>
      </c>
      <c r="Y35" s="143">
        <f t="shared" si="6"/>
        <v>78000</v>
      </c>
      <c r="Z35" s="144">
        <f t="shared" si="7"/>
        <v>504375</v>
      </c>
    </row>
    <row r="36" spans="1:26" s="257" customFormat="1" ht="21" customHeight="1">
      <c r="A36" s="252" t="s">
        <v>28</v>
      </c>
      <c r="B36" s="253" t="s">
        <v>111</v>
      </c>
      <c r="C36" s="177">
        <f>SUM(C37:C41)</f>
        <v>16188338</v>
      </c>
      <c r="D36" s="177">
        <f aca="true" t="shared" si="18" ref="D36:R36">SUM(D37:D41)</f>
        <v>8802164</v>
      </c>
      <c r="E36" s="177">
        <f t="shared" si="18"/>
        <v>7386174</v>
      </c>
      <c r="F36" s="177">
        <f t="shared" si="18"/>
        <v>140603</v>
      </c>
      <c r="G36" s="177"/>
      <c r="H36" s="177">
        <f t="shared" si="18"/>
        <v>16047735</v>
      </c>
      <c r="I36" s="177">
        <f t="shared" si="18"/>
        <v>12330049</v>
      </c>
      <c r="J36" s="177">
        <f t="shared" si="18"/>
        <v>2019976</v>
      </c>
      <c r="K36" s="177">
        <f t="shared" si="18"/>
        <v>2789803</v>
      </c>
      <c r="L36" s="177">
        <f t="shared" si="18"/>
        <v>45546</v>
      </c>
      <c r="M36" s="177">
        <f t="shared" si="18"/>
        <v>7324484</v>
      </c>
      <c r="N36" s="177">
        <f t="shared" si="18"/>
        <v>0</v>
      </c>
      <c r="O36" s="177">
        <f t="shared" si="18"/>
        <v>0</v>
      </c>
      <c r="P36" s="177">
        <f t="shared" si="18"/>
        <v>0</v>
      </c>
      <c r="Q36" s="177">
        <f t="shared" si="18"/>
        <v>150240</v>
      </c>
      <c r="R36" s="177">
        <f t="shared" si="18"/>
        <v>3717686</v>
      </c>
      <c r="S36" s="254">
        <f t="shared" si="1"/>
        <v>11192410</v>
      </c>
      <c r="T36" s="255">
        <f t="shared" si="3"/>
        <v>0.39377986251311736</v>
      </c>
      <c r="U36" s="255">
        <f t="shared" si="10"/>
        <v>0.7683357807192105</v>
      </c>
      <c r="V36" s="255">
        <f t="shared" si="4"/>
        <v>0.2069610070188787</v>
      </c>
      <c r="W36" s="255" t="str">
        <f t="shared" si="5"/>
        <v>K</v>
      </c>
      <c r="X36" s="197">
        <f>SUM(X37:X41)</f>
        <v>6193012</v>
      </c>
      <c r="Y36" s="196">
        <f t="shared" si="6"/>
        <v>7474724</v>
      </c>
      <c r="Z36" s="256">
        <f t="shared" si="7"/>
        <v>16188338</v>
      </c>
    </row>
    <row r="37" spans="1:26" s="159" customFormat="1" ht="21" customHeight="1">
      <c r="A37" s="171" t="s">
        <v>63</v>
      </c>
      <c r="B37" s="172" t="s">
        <v>112</v>
      </c>
      <c r="C37" s="150">
        <f t="shared" si="17"/>
        <v>74315</v>
      </c>
      <c r="D37" s="150">
        <v>13880</v>
      </c>
      <c r="E37" s="150">
        <v>60435</v>
      </c>
      <c r="F37" s="150">
        <v>0</v>
      </c>
      <c r="G37" s="150"/>
      <c r="H37" s="150">
        <f t="shared" si="11"/>
        <v>74315</v>
      </c>
      <c r="I37" s="150">
        <f>SUM(J37:Q37)</f>
        <v>74315</v>
      </c>
      <c r="J37" s="150">
        <v>55315</v>
      </c>
      <c r="K37" s="150">
        <v>19000</v>
      </c>
      <c r="L37" s="150">
        <v>0</v>
      </c>
      <c r="M37" s="150"/>
      <c r="N37" s="150">
        <v>0</v>
      </c>
      <c r="O37" s="150"/>
      <c r="P37" s="150"/>
      <c r="Q37" s="150">
        <v>0</v>
      </c>
      <c r="R37" s="150">
        <v>0</v>
      </c>
      <c r="S37" s="173">
        <f t="shared" si="1"/>
        <v>0</v>
      </c>
      <c r="T37" s="154">
        <f t="shared" si="3"/>
        <v>1</v>
      </c>
      <c r="U37" s="155">
        <f t="shared" si="10"/>
        <v>1</v>
      </c>
      <c r="V37" s="174">
        <f t="shared" si="4"/>
        <v>-1</v>
      </c>
      <c r="W37" s="169" t="str">
        <f t="shared" si="5"/>
        <v>Đ</v>
      </c>
      <c r="X37" s="169">
        <v>13880</v>
      </c>
      <c r="Y37" s="170">
        <f t="shared" si="6"/>
        <v>0</v>
      </c>
      <c r="Z37" s="158">
        <f t="shared" si="7"/>
        <v>74315</v>
      </c>
    </row>
    <row r="38" spans="1:26" s="159" customFormat="1" ht="21" customHeight="1">
      <c r="A38" s="171" t="s">
        <v>64</v>
      </c>
      <c r="B38" s="172" t="s">
        <v>113</v>
      </c>
      <c r="C38" s="150">
        <f t="shared" si="17"/>
        <v>986200</v>
      </c>
      <c r="D38" s="150">
        <v>586981</v>
      </c>
      <c r="E38" s="150">
        <v>399219</v>
      </c>
      <c r="F38" s="150">
        <v>0</v>
      </c>
      <c r="G38" s="150"/>
      <c r="H38" s="150">
        <f t="shared" si="11"/>
        <v>986200</v>
      </c>
      <c r="I38" s="150">
        <f>SUM(J38:Q38)</f>
        <v>475802</v>
      </c>
      <c r="J38" s="150">
        <v>137538</v>
      </c>
      <c r="K38" s="150">
        <v>38325</v>
      </c>
      <c r="L38" s="150">
        <v>15370</v>
      </c>
      <c r="M38" s="150">
        <v>284569</v>
      </c>
      <c r="N38" s="150">
        <v>0</v>
      </c>
      <c r="O38" s="150"/>
      <c r="P38" s="150"/>
      <c r="Q38" s="150">
        <v>0</v>
      </c>
      <c r="R38" s="150">
        <v>510398</v>
      </c>
      <c r="S38" s="173">
        <f t="shared" si="1"/>
        <v>794967</v>
      </c>
      <c r="T38" s="154">
        <f t="shared" si="3"/>
        <v>0.40191718403873883</v>
      </c>
      <c r="U38" s="155">
        <f t="shared" si="10"/>
        <v>0.4824599472723585</v>
      </c>
      <c r="V38" s="175">
        <f t="shared" si="4"/>
        <v>0.47004824928452615</v>
      </c>
      <c r="W38" s="169" t="str">
        <f t="shared" si="5"/>
        <v>K</v>
      </c>
      <c r="X38" s="169">
        <v>193578</v>
      </c>
      <c r="Y38" s="170">
        <f t="shared" si="6"/>
        <v>284569</v>
      </c>
      <c r="Z38" s="158">
        <f t="shared" si="7"/>
        <v>986200</v>
      </c>
    </row>
    <row r="39" spans="1:26" s="159" customFormat="1" ht="21" customHeight="1">
      <c r="A39" s="171" t="s">
        <v>65</v>
      </c>
      <c r="B39" s="172" t="s">
        <v>114</v>
      </c>
      <c r="C39" s="150">
        <f t="shared" si="17"/>
        <v>2166500</v>
      </c>
      <c r="D39" s="150">
        <v>1280447</v>
      </c>
      <c r="E39" s="150">
        <v>886053</v>
      </c>
      <c r="F39" s="150">
        <v>34030</v>
      </c>
      <c r="G39" s="150"/>
      <c r="H39" s="150">
        <f t="shared" si="11"/>
        <v>2132470</v>
      </c>
      <c r="I39" s="150">
        <f>SUM(J39:Q39)</f>
        <v>1072050</v>
      </c>
      <c r="J39" s="150">
        <v>316815</v>
      </c>
      <c r="K39" s="150">
        <v>16481</v>
      </c>
      <c r="L39" s="150">
        <v>11824</v>
      </c>
      <c r="M39" s="150">
        <v>726930</v>
      </c>
      <c r="N39" s="150">
        <v>0</v>
      </c>
      <c r="O39" s="150"/>
      <c r="P39" s="150"/>
      <c r="Q39" s="150">
        <v>0</v>
      </c>
      <c r="R39" s="150">
        <v>1060420</v>
      </c>
      <c r="S39" s="173">
        <f t="shared" si="1"/>
        <v>1787350</v>
      </c>
      <c r="T39" s="154">
        <f t="shared" si="3"/>
        <v>0.32192528333566534</v>
      </c>
      <c r="U39" s="155">
        <f t="shared" si="10"/>
        <v>0.5027268847861869</v>
      </c>
      <c r="V39" s="175">
        <f t="shared" si="4"/>
        <v>1.7357610061946303</v>
      </c>
      <c r="W39" s="169" t="str">
        <f t="shared" si="5"/>
        <v>K</v>
      </c>
      <c r="X39" s="169">
        <v>265714</v>
      </c>
      <c r="Y39" s="170">
        <f t="shared" si="6"/>
        <v>726930</v>
      </c>
      <c r="Z39" s="158">
        <f t="shared" si="7"/>
        <v>2166500</v>
      </c>
    </row>
    <row r="40" spans="1:26" s="159" customFormat="1" ht="21" customHeight="1">
      <c r="A40" s="171" t="s">
        <v>115</v>
      </c>
      <c r="B40" s="172" t="s">
        <v>116</v>
      </c>
      <c r="C40" s="150">
        <f t="shared" si="17"/>
        <v>9923077</v>
      </c>
      <c r="D40" s="150">
        <v>4276875</v>
      </c>
      <c r="E40" s="150">
        <v>5646202</v>
      </c>
      <c r="F40" s="150">
        <v>0</v>
      </c>
      <c r="G40" s="150"/>
      <c r="H40" s="150">
        <f t="shared" si="11"/>
        <v>9923077</v>
      </c>
      <c r="I40" s="150">
        <f>SUM(J40:Q40)</f>
        <v>8567908</v>
      </c>
      <c r="J40" s="150">
        <v>378990</v>
      </c>
      <c r="K40" s="150">
        <v>2667710</v>
      </c>
      <c r="L40" s="150">
        <v>0</v>
      </c>
      <c r="M40" s="150">
        <v>5370968</v>
      </c>
      <c r="N40" s="150">
        <v>0</v>
      </c>
      <c r="O40" s="150">
        <v>0</v>
      </c>
      <c r="P40" s="150"/>
      <c r="Q40" s="150">
        <v>150240</v>
      </c>
      <c r="R40" s="150">
        <v>1355169</v>
      </c>
      <c r="S40" s="173">
        <f t="shared" si="1"/>
        <v>6876377</v>
      </c>
      <c r="T40" s="154">
        <f t="shared" si="3"/>
        <v>0.35559438780154967</v>
      </c>
      <c r="U40" s="155">
        <f t="shared" si="10"/>
        <v>0.863432582454011</v>
      </c>
      <c r="V40" s="175">
        <f t="shared" si="4"/>
        <v>0.5388188024811926</v>
      </c>
      <c r="W40" s="169" t="str">
        <f t="shared" si="5"/>
        <v>K</v>
      </c>
      <c r="X40" s="169">
        <v>3587952</v>
      </c>
      <c r="Y40" s="170">
        <f t="shared" si="6"/>
        <v>5521208</v>
      </c>
      <c r="Z40" s="158">
        <f t="shared" si="7"/>
        <v>9923077</v>
      </c>
    </row>
    <row r="41" spans="1:26" s="159" customFormat="1" ht="21" customHeight="1">
      <c r="A41" s="171" t="s">
        <v>117</v>
      </c>
      <c r="B41" s="172" t="s">
        <v>118</v>
      </c>
      <c r="C41" s="150">
        <f t="shared" si="17"/>
        <v>3038246</v>
      </c>
      <c r="D41" s="150">
        <v>2643981</v>
      </c>
      <c r="E41" s="150">
        <v>394265</v>
      </c>
      <c r="F41" s="150">
        <v>106573</v>
      </c>
      <c r="G41" s="150"/>
      <c r="H41" s="150">
        <f t="shared" si="11"/>
        <v>2931673</v>
      </c>
      <c r="I41" s="150">
        <f>SUM(J41:Q41)</f>
        <v>2139974</v>
      </c>
      <c r="J41" s="150">
        <v>1131318</v>
      </c>
      <c r="K41" s="150">
        <v>48287</v>
      </c>
      <c r="L41" s="150">
        <v>18352</v>
      </c>
      <c r="M41" s="150">
        <v>942017</v>
      </c>
      <c r="N41" s="150">
        <v>0</v>
      </c>
      <c r="O41" s="150"/>
      <c r="P41" s="150"/>
      <c r="Q41" s="150">
        <v>0</v>
      </c>
      <c r="R41" s="150">
        <v>791699</v>
      </c>
      <c r="S41" s="173">
        <f t="shared" si="1"/>
        <v>1733716</v>
      </c>
      <c r="T41" s="154">
        <f t="shared" si="3"/>
        <v>0.5597997919600892</v>
      </c>
      <c r="U41" s="155">
        <f t="shared" si="10"/>
        <v>0.7299497590624875</v>
      </c>
      <c r="V41" s="175">
        <f t="shared" si="4"/>
        <v>-0.5581301644364056</v>
      </c>
      <c r="W41" s="169" t="str">
        <f t="shared" si="5"/>
        <v>Đ</v>
      </c>
      <c r="X41" s="169">
        <v>2131888</v>
      </c>
      <c r="Y41" s="170">
        <f t="shared" si="6"/>
        <v>942017</v>
      </c>
      <c r="Z41" s="158">
        <f t="shared" si="7"/>
        <v>3038246</v>
      </c>
    </row>
    <row r="42" spans="1:26" s="206" customFormat="1" ht="21" customHeight="1">
      <c r="A42" s="245" t="s">
        <v>35</v>
      </c>
      <c r="B42" s="246" t="s">
        <v>119</v>
      </c>
      <c r="C42" s="247">
        <f aca="true" t="shared" si="19" ref="C42:S42">C43+C45+C44</f>
        <v>2374238</v>
      </c>
      <c r="D42" s="247">
        <f t="shared" si="19"/>
        <v>1036874</v>
      </c>
      <c r="E42" s="247">
        <f t="shared" si="19"/>
        <v>1337364</v>
      </c>
      <c r="F42" s="247">
        <f t="shared" si="19"/>
        <v>800</v>
      </c>
      <c r="G42" s="247">
        <f t="shared" si="19"/>
        <v>0</v>
      </c>
      <c r="H42" s="247">
        <f t="shared" si="19"/>
        <v>2373438</v>
      </c>
      <c r="I42" s="247">
        <f t="shared" si="19"/>
        <v>1690178</v>
      </c>
      <c r="J42" s="247">
        <f t="shared" si="19"/>
        <v>1116726</v>
      </c>
      <c r="K42" s="247">
        <f t="shared" si="19"/>
        <v>168286</v>
      </c>
      <c r="L42" s="247">
        <f t="shared" si="19"/>
        <v>7726</v>
      </c>
      <c r="M42" s="247">
        <f t="shared" si="19"/>
        <v>397440</v>
      </c>
      <c r="N42" s="247">
        <f t="shared" si="19"/>
        <v>0</v>
      </c>
      <c r="O42" s="247">
        <f t="shared" si="19"/>
        <v>0</v>
      </c>
      <c r="P42" s="247">
        <f t="shared" si="19"/>
        <v>0</v>
      </c>
      <c r="Q42" s="247">
        <f t="shared" si="19"/>
        <v>0</v>
      </c>
      <c r="R42" s="247">
        <f t="shared" si="19"/>
        <v>683260</v>
      </c>
      <c r="S42" s="247">
        <f t="shared" si="19"/>
        <v>1080700</v>
      </c>
      <c r="T42" s="248">
        <f>(J42+K42+L42)/I42</f>
        <v>0.7648531693111613</v>
      </c>
      <c r="U42" s="248">
        <f t="shared" si="10"/>
        <v>0.7121222462941943</v>
      </c>
      <c r="V42" s="248">
        <f>(Y42-X42)/X42</f>
        <v>0.15006988271856797</v>
      </c>
      <c r="W42" s="248" t="str">
        <f t="shared" si="5"/>
        <v>K</v>
      </c>
      <c r="X42" s="242">
        <f>SUM(X43:X45)</f>
        <v>345579</v>
      </c>
      <c r="Y42" s="243">
        <f t="shared" si="6"/>
        <v>397440</v>
      </c>
      <c r="Z42" s="244">
        <f t="shared" si="7"/>
        <v>2374238</v>
      </c>
    </row>
    <row r="43" spans="1:27" s="126" customFormat="1" ht="21" customHeight="1">
      <c r="A43" s="149" t="s">
        <v>66</v>
      </c>
      <c r="B43" s="140" t="s">
        <v>120</v>
      </c>
      <c r="C43" s="138">
        <f>D43+E43</f>
        <v>557177</v>
      </c>
      <c r="D43" s="138">
        <v>321701</v>
      </c>
      <c r="E43" s="138">
        <v>235476</v>
      </c>
      <c r="F43" s="138">
        <v>200</v>
      </c>
      <c r="G43" s="138"/>
      <c r="H43" s="138">
        <f t="shared" si="11"/>
        <v>556977</v>
      </c>
      <c r="I43" s="138">
        <f>SUM(J43:Q43)</f>
        <v>323722</v>
      </c>
      <c r="J43" s="138">
        <v>185883</v>
      </c>
      <c r="K43" s="138">
        <v>71493</v>
      </c>
      <c r="L43" s="138"/>
      <c r="M43" s="138">
        <v>66346</v>
      </c>
      <c r="N43" s="138"/>
      <c r="O43" s="138"/>
      <c r="P43" s="138"/>
      <c r="Q43" s="138"/>
      <c r="R43" s="138">
        <v>233255</v>
      </c>
      <c r="S43" s="141">
        <f t="shared" si="1"/>
        <v>299601</v>
      </c>
      <c r="T43" s="135">
        <f t="shared" si="3"/>
        <v>0.7950525450849804</v>
      </c>
      <c r="U43" s="142">
        <f t="shared" si="10"/>
        <v>0.5812125096727513</v>
      </c>
      <c r="V43" s="85">
        <f>(Y43-X43)/X43</f>
        <v>0.723630884339603</v>
      </c>
      <c r="W43" s="138" t="str">
        <f t="shared" si="5"/>
        <v>K</v>
      </c>
      <c r="X43" s="138">
        <v>38492</v>
      </c>
      <c r="Y43" s="143">
        <f t="shared" si="6"/>
        <v>66346</v>
      </c>
      <c r="Z43" s="144">
        <f t="shared" si="7"/>
        <v>557177</v>
      </c>
      <c r="AA43" s="145" t="s">
        <v>28</v>
      </c>
    </row>
    <row r="44" spans="1:27" s="126" customFormat="1" ht="21" customHeight="1">
      <c r="A44" s="149" t="s">
        <v>196</v>
      </c>
      <c r="B44" s="140" t="s">
        <v>122</v>
      </c>
      <c r="C44" s="138">
        <f>D44+E44</f>
        <v>1501858</v>
      </c>
      <c r="D44" s="138">
        <v>553014</v>
      </c>
      <c r="E44" s="138">
        <v>948844</v>
      </c>
      <c r="F44" s="138">
        <v>600</v>
      </c>
      <c r="G44" s="138"/>
      <c r="H44" s="138">
        <f>I44+R44</f>
        <v>1501258</v>
      </c>
      <c r="I44" s="138">
        <f>SUM(J44:Q44)</f>
        <v>1119686</v>
      </c>
      <c r="J44" s="138">
        <v>761999</v>
      </c>
      <c r="K44" s="138">
        <v>96793</v>
      </c>
      <c r="L44" s="138"/>
      <c r="M44" s="138">
        <v>260894</v>
      </c>
      <c r="N44" s="138"/>
      <c r="O44" s="138"/>
      <c r="P44" s="138"/>
      <c r="Q44" s="138"/>
      <c r="R44" s="138">
        <v>381572</v>
      </c>
      <c r="S44" s="141">
        <f t="shared" si="1"/>
        <v>642466</v>
      </c>
      <c r="T44" s="135">
        <f>(J44+K44+L44)/I44</f>
        <v>0.7669936035638563</v>
      </c>
      <c r="U44" s="142">
        <f>I44/H44</f>
        <v>0.745831829039379</v>
      </c>
      <c r="V44" s="85">
        <f>(Y44-X44)/X44</f>
        <v>0.1800512920253113</v>
      </c>
      <c r="W44" s="138" t="str">
        <f>IF((-8%)&gt;=V44,"Đ","K")</f>
        <v>K</v>
      </c>
      <c r="X44" s="138">
        <v>221087</v>
      </c>
      <c r="Y44" s="143">
        <f t="shared" si="6"/>
        <v>260894</v>
      </c>
      <c r="Z44" s="144">
        <f t="shared" si="7"/>
        <v>1501858</v>
      </c>
      <c r="AA44" s="145"/>
    </row>
    <row r="45" spans="1:26" s="126" customFormat="1" ht="21" customHeight="1">
      <c r="A45" s="149" t="s">
        <v>164</v>
      </c>
      <c r="B45" s="140" t="s">
        <v>195</v>
      </c>
      <c r="C45" s="138">
        <f>D45+E45</f>
        <v>315203</v>
      </c>
      <c r="D45" s="138">
        <v>162159</v>
      </c>
      <c r="E45" s="138">
        <v>153044</v>
      </c>
      <c r="F45" s="138"/>
      <c r="G45" s="138"/>
      <c r="H45" s="138">
        <f>I45+R45</f>
        <v>315203</v>
      </c>
      <c r="I45" s="138">
        <f>SUM(J45:Q45)</f>
        <v>246770</v>
      </c>
      <c r="J45" s="138">
        <v>168844</v>
      </c>
      <c r="K45" s="138"/>
      <c r="L45" s="138">
        <v>7726</v>
      </c>
      <c r="M45" s="138">
        <v>70200</v>
      </c>
      <c r="N45" s="138"/>
      <c r="O45" s="138"/>
      <c r="P45" s="138"/>
      <c r="Q45" s="138"/>
      <c r="R45" s="138">
        <v>68433</v>
      </c>
      <c r="S45" s="141">
        <f t="shared" si="1"/>
        <v>138633</v>
      </c>
      <c r="T45" s="135">
        <f>(J45+K45+L45)/I45</f>
        <v>0.7155245775418406</v>
      </c>
      <c r="U45" s="142">
        <f>I45/H45</f>
        <v>0.7828922948068388</v>
      </c>
      <c r="V45" s="85">
        <f>(Y45-X45)/X45</f>
        <v>-0.18372093023255814</v>
      </c>
      <c r="W45" s="138" t="str">
        <f>IF((-8%)&gt;=V45,"Đ","K")</f>
        <v>Đ</v>
      </c>
      <c r="X45" s="138">
        <v>86000</v>
      </c>
      <c r="Y45" s="143">
        <f t="shared" si="6"/>
        <v>70200</v>
      </c>
      <c r="Z45" s="144">
        <f>H45+F45</f>
        <v>315203</v>
      </c>
    </row>
    <row r="46" spans="1:26" s="206" customFormat="1" ht="21" customHeight="1">
      <c r="A46" s="245" t="s">
        <v>36</v>
      </c>
      <c r="B46" s="246" t="s">
        <v>123</v>
      </c>
      <c r="C46" s="247">
        <f>SUM(C47:C49)</f>
        <v>2467923</v>
      </c>
      <c r="D46" s="247">
        <f aca="true" t="shared" si="20" ref="D46:R46">SUM(D47:D49)</f>
        <v>726139</v>
      </c>
      <c r="E46" s="247">
        <f t="shared" si="20"/>
        <v>1741784</v>
      </c>
      <c r="F46" s="247">
        <f t="shared" si="20"/>
        <v>6714</v>
      </c>
      <c r="G46" s="247"/>
      <c r="H46" s="247">
        <f t="shared" si="20"/>
        <v>2461209</v>
      </c>
      <c r="I46" s="247">
        <f t="shared" si="20"/>
        <v>1407227</v>
      </c>
      <c r="J46" s="247">
        <f t="shared" si="20"/>
        <v>807905</v>
      </c>
      <c r="K46" s="247">
        <f t="shared" si="20"/>
        <v>306972</v>
      </c>
      <c r="L46" s="247">
        <f t="shared" si="20"/>
        <v>0</v>
      </c>
      <c r="M46" s="247">
        <f>SUM(M47:M49)</f>
        <v>292350</v>
      </c>
      <c r="N46" s="247">
        <f t="shared" si="20"/>
        <v>0</v>
      </c>
      <c r="O46" s="247">
        <f t="shared" si="20"/>
        <v>0</v>
      </c>
      <c r="P46" s="247">
        <f t="shared" si="20"/>
        <v>0</v>
      </c>
      <c r="Q46" s="247">
        <f t="shared" si="20"/>
        <v>0</v>
      </c>
      <c r="R46" s="247">
        <f t="shared" si="20"/>
        <v>1053982</v>
      </c>
      <c r="S46" s="258">
        <f t="shared" si="1"/>
        <v>1346332</v>
      </c>
      <c r="T46" s="248">
        <f t="shared" si="3"/>
        <v>0.792251001437579</v>
      </c>
      <c r="U46" s="248">
        <f t="shared" si="10"/>
        <v>0.5717624955865187</v>
      </c>
      <c r="V46" s="248">
        <f t="shared" si="4"/>
        <v>0.38423295454545453</v>
      </c>
      <c r="W46" s="248" t="str">
        <f t="shared" si="5"/>
        <v>K</v>
      </c>
      <c r="X46" s="259">
        <f>SUM(X47:X49)</f>
        <v>211200</v>
      </c>
      <c r="Y46" s="243">
        <f t="shared" si="6"/>
        <v>292350</v>
      </c>
      <c r="Z46" s="244">
        <f t="shared" si="7"/>
        <v>2467923</v>
      </c>
    </row>
    <row r="47" spans="1:26" s="159" customFormat="1" ht="21" customHeight="1">
      <c r="A47" s="151" t="s">
        <v>67</v>
      </c>
      <c r="B47" s="160" t="s">
        <v>180</v>
      </c>
      <c r="C47" s="150">
        <f t="shared" si="17"/>
        <v>624880</v>
      </c>
      <c r="D47" s="150">
        <v>362106</v>
      </c>
      <c r="E47" s="150">
        <v>262774</v>
      </c>
      <c r="F47" s="150">
        <v>514</v>
      </c>
      <c r="G47" s="150"/>
      <c r="H47" s="150">
        <f t="shared" si="11"/>
        <v>624366</v>
      </c>
      <c r="I47" s="150">
        <f>SUM(J47:Q47)</f>
        <v>117649</v>
      </c>
      <c r="J47" s="150">
        <v>79520</v>
      </c>
      <c r="K47" s="150">
        <v>7195</v>
      </c>
      <c r="L47" s="150">
        <v>0</v>
      </c>
      <c r="M47" s="150">
        <v>30934</v>
      </c>
      <c r="N47" s="150">
        <v>0</v>
      </c>
      <c r="O47" s="150">
        <v>0</v>
      </c>
      <c r="P47" s="150">
        <v>0</v>
      </c>
      <c r="Q47" s="150">
        <v>0</v>
      </c>
      <c r="R47" s="150">
        <v>506717</v>
      </c>
      <c r="S47" s="173">
        <f t="shared" si="1"/>
        <v>537651</v>
      </c>
      <c r="T47" s="154">
        <f t="shared" si="3"/>
        <v>0.737065338421916</v>
      </c>
      <c r="U47" s="155">
        <f t="shared" si="10"/>
        <v>0.18842954292834652</v>
      </c>
      <c r="V47" s="154">
        <f t="shared" si="4"/>
        <v>-0.3289804772234273</v>
      </c>
      <c r="W47" s="150" t="str">
        <f t="shared" si="5"/>
        <v>Đ</v>
      </c>
      <c r="X47" s="150">
        <v>46100</v>
      </c>
      <c r="Y47" s="157">
        <f t="shared" si="6"/>
        <v>30934</v>
      </c>
      <c r="Z47" s="158">
        <f t="shared" si="7"/>
        <v>624880</v>
      </c>
    </row>
    <row r="48" spans="1:26" s="159" customFormat="1" ht="21" customHeight="1">
      <c r="A48" s="151" t="s">
        <v>68</v>
      </c>
      <c r="B48" s="160" t="s">
        <v>106</v>
      </c>
      <c r="C48" s="150">
        <f t="shared" si="17"/>
        <v>1206023</v>
      </c>
      <c r="D48" s="150">
        <v>123708</v>
      </c>
      <c r="E48" s="150">
        <v>1082315</v>
      </c>
      <c r="F48" s="150">
        <v>6200</v>
      </c>
      <c r="G48" s="150"/>
      <c r="H48" s="150">
        <f t="shared" si="11"/>
        <v>1199823</v>
      </c>
      <c r="I48" s="150">
        <f>SUM(J48:Q48)</f>
        <v>731178</v>
      </c>
      <c r="J48" s="150">
        <v>522278</v>
      </c>
      <c r="K48" s="150">
        <v>167800</v>
      </c>
      <c r="L48" s="150">
        <v>0</v>
      </c>
      <c r="M48" s="150">
        <v>41100</v>
      </c>
      <c r="N48" s="150">
        <v>0</v>
      </c>
      <c r="O48" s="150">
        <v>0</v>
      </c>
      <c r="P48" s="150">
        <v>0</v>
      </c>
      <c r="Q48" s="150">
        <v>0</v>
      </c>
      <c r="R48" s="150">
        <v>468645</v>
      </c>
      <c r="S48" s="173">
        <f t="shared" si="1"/>
        <v>509745</v>
      </c>
      <c r="T48" s="154">
        <f t="shared" si="3"/>
        <v>0.9437893372065352</v>
      </c>
      <c r="U48" s="155">
        <f t="shared" si="10"/>
        <v>0.609404887220865</v>
      </c>
      <c r="V48" s="154">
        <f t="shared" si="4"/>
        <v>0</v>
      </c>
      <c r="W48" s="150" t="str">
        <f t="shared" si="5"/>
        <v>K</v>
      </c>
      <c r="X48" s="150">
        <v>41100</v>
      </c>
      <c r="Y48" s="157">
        <f t="shared" si="6"/>
        <v>41100</v>
      </c>
      <c r="Z48" s="158">
        <f t="shared" si="7"/>
        <v>1206023</v>
      </c>
    </row>
    <row r="49" spans="1:26" s="159" customFormat="1" ht="21" customHeight="1">
      <c r="A49" s="151" t="s">
        <v>69</v>
      </c>
      <c r="B49" s="160" t="s">
        <v>124</v>
      </c>
      <c r="C49" s="150">
        <f t="shared" si="17"/>
        <v>637020</v>
      </c>
      <c r="D49" s="150">
        <v>240325</v>
      </c>
      <c r="E49" s="150">
        <v>396695</v>
      </c>
      <c r="F49" s="150">
        <v>0</v>
      </c>
      <c r="G49" s="150"/>
      <c r="H49" s="150">
        <f t="shared" si="11"/>
        <v>637020</v>
      </c>
      <c r="I49" s="150">
        <f>SUM(J49:Q49)</f>
        <v>558400</v>
      </c>
      <c r="J49" s="150">
        <v>206107</v>
      </c>
      <c r="K49" s="150">
        <v>131977</v>
      </c>
      <c r="L49" s="150">
        <v>0</v>
      </c>
      <c r="M49" s="150">
        <v>220316</v>
      </c>
      <c r="N49" s="150">
        <v>0</v>
      </c>
      <c r="O49" s="150">
        <v>0</v>
      </c>
      <c r="P49" s="150">
        <v>0</v>
      </c>
      <c r="Q49" s="150">
        <v>0</v>
      </c>
      <c r="R49" s="150">
        <v>78620</v>
      </c>
      <c r="S49" s="173">
        <f t="shared" si="1"/>
        <v>298936</v>
      </c>
      <c r="T49" s="154">
        <f t="shared" si="3"/>
        <v>0.6054512893982809</v>
      </c>
      <c r="U49" s="155">
        <f t="shared" si="10"/>
        <v>0.8765815829958243</v>
      </c>
      <c r="V49" s="154">
        <f t="shared" si="4"/>
        <v>0.7767419354838709</v>
      </c>
      <c r="W49" s="150" t="str">
        <f t="shared" si="5"/>
        <v>K</v>
      </c>
      <c r="X49" s="150">
        <v>124000</v>
      </c>
      <c r="Y49" s="157">
        <f t="shared" si="6"/>
        <v>220316</v>
      </c>
      <c r="Z49" s="158">
        <f t="shared" si="7"/>
        <v>637020</v>
      </c>
    </row>
    <row r="50" spans="1:26" s="257" customFormat="1" ht="21" customHeight="1">
      <c r="A50" s="252" t="s">
        <v>37</v>
      </c>
      <c r="B50" s="253" t="s">
        <v>125</v>
      </c>
      <c r="C50" s="177">
        <f>SUM(C51:C53)</f>
        <v>2991597</v>
      </c>
      <c r="D50" s="177">
        <f>SUM(D51:D53)</f>
        <v>1658971</v>
      </c>
      <c r="E50" s="177">
        <f>SUM(E51:E53)</f>
        <v>1332626</v>
      </c>
      <c r="F50" s="177">
        <f>SUM(F51:F53)</f>
        <v>21800</v>
      </c>
      <c r="G50" s="177"/>
      <c r="H50" s="177">
        <f aca="true" t="shared" si="21" ref="H50:R50">SUM(H51:H53)</f>
        <v>2969797</v>
      </c>
      <c r="I50" s="177">
        <f t="shared" si="21"/>
        <v>1166354</v>
      </c>
      <c r="J50" s="177">
        <f t="shared" si="21"/>
        <v>793310</v>
      </c>
      <c r="K50" s="177">
        <f t="shared" si="21"/>
        <v>255625</v>
      </c>
      <c r="L50" s="177">
        <f t="shared" si="21"/>
        <v>26699</v>
      </c>
      <c r="M50" s="177">
        <f t="shared" si="21"/>
        <v>90720</v>
      </c>
      <c r="N50" s="177">
        <f t="shared" si="21"/>
        <v>0</v>
      </c>
      <c r="O50" s="177">
        <f t="shared" si="21"/>
        <v>0</v>
      </c>
      <c r="P50" s="177">
        <f t="shared" si="21"/>
        <v>0</v>
      </c>
      <c r="Q50" s="177">
        <f t="shared" si="21"/>
        <v>0</v>
      </c>
      <c r="R50" s="177">
        <f t="shared" si="21"/>
        <v>1803443</v>
      </c>
      <c r="S50" s="177">
        <f t="shared" si="1"/>
        <v>1894163</v>
      </c>
      <c r="T50" s="255">
        <f t="shared" si="3"/>
        <v>0.9222191547334686</v>
      </c>
      <c r="U50" s="255">
        <f t="shared" si="10"/>
        <v>0.39273862826314393</v>
      </c>
      <c r="V50" s="255">
        <f t="shared" si="4"/>
        <v>-0.6052081882746135</v>
      </c>
      <c r="W50" s="255" t="str">
        <f t="shared" si="5"/>
        <v>Đ</v>
      </c>
      <c r="X50" s="195">
        <f>SUM(X51:X53)</f>
        <v>229792</v>
      </c>
      <c r="Y50" s="196">
        <f t="shared" si="6"/>
        <v>90720</v>
      </c>
      <c r="Z50" s="256">
        <f t="shared" si="7"/>
        <v>2991597</v>
      </c>
    </row>
    <row r="51" spans="1:26" s="159" customFormat="1" ht="21" customHeight="1">
      <c r="A51" s="151" t="s">
        <v>126</v>
      </c>
      <c r="B51" s="160" t="s">
        <v>127</v>
      </c>
      <c r="C51" s="150">
        <f t="shared" si="17"/>
        <v>605526</v>
      </c>
      <c r="D51" s="150">
        <v>520975</v>
      </c>
      <c r="E51" s="150">
        <v>84551</v>
      </c>
      <c r="F51" s="150">
        <v>21600</v>
      </c>
      <c r="G51" s="150"/>
      <c r="H51" s="150">
        <f t="shared" si="11"/>
        <v>583926</v>
      </c>
      <c r="I51" s="150">
        <f>SUM(J51:Q51)</f>
        <v>165449</v>
      </c>
      <c r="J51" s="150">
        <v>69208</v>
      </c>
      <c r="K51" s="150">
        <v>57254</v>
      </c>
      <c r="L51" s="150">
        <v>12024</v>
      </c>
      <c r="M51" s="150">
        <v>26963</v>
      </c>
      <c r="N51" s="150"/>
      <c r="O51" s="150"/>
      <c r="P51" s="150"/>
      <c r="Q51" s="150"/>
      <c r="R51" s="150">
        <v>418477</v>
      </c>
      <c r="S51" s="173">
        <f t="shared" si="1"/>
        <v>445440</v>
      </c>
      <c r="T51" s="154">
        <f t="shared" si="3"/>
        <v>0.837031351050777</v>
      </c>
      <c r="U51" s="155">
        <f t="shared" si="10"/>
        <v>0.283338984734367</v>
      </c>
      <c r="V51" s="154">
        <f t="shared" si="4"/>
        <v>-0.4082389605829163</v>
      </c>
      <c r="W51" s="150" t="str">
        <f t="shared" si="5"/>
        <v>Đ</v>
      </c>
      <c r="X51" s="150">
        <v>45564</v>
      </c>
      <c r="Y51" s="157">
        <f t="shared" si="6"/>
        <v>26963</v>
      </c>
      <c r="Z51" s="158">
        <f t="shared" si="7"/>
        <v>605526</v>
      </c>
    </row>
    <row r="52" spans="1:26" s="159" customFormat="1" ht="21" customHeight="1">
      <c r="A52" s="151" t="s">
        <v>128</v>
      </c>
      <c r="B52" s="160" t="s">
        <v>121</v>
      </c>
      <c r="C52" s="150">
        <f t="shared" si="17"/>
        <v>960098</v>
      </c>
      <c r="D52" s="150">
        <v>711106</v>
      </c>
      <c r="E52" s="150">
        <v>248992</v>
      </c>
      <c r="F52" s="150"/>
      <c r="G52" s="150"/>
      <c r="H52" s="150">
        <f t="shared" si="11"/>
        <v>960098</v>
      </c>
      <c r="I52" s="150">
        <f>SUM(J52:Q52)</f>
        <v>461463</v>
      </c>
      <c r="J52" s="150">
        <v>248886</v>
      </c>
      <c r="K52" s="150">
        <v>174002</v>
      </c>
      <c r="L52" s="150">
        <v>14675</v>
      </c>
      <c r="M52" s="150">
        <v>23900</v>
      </c>
      <c r="N52" s="150">
        <v>0</v>
      </c>
      <c r="O52" s="150">
        <v>0</v>
      </c>
      <c r="P52" s="150">
        <v>0</v>
      </c>
      <c r="Q52" s="150">
        <v>0</v>
      </c>
      <c r="R52" s="150">
        <v>498635</v>
      </c>
      <c r="S52" s="173">
        <f t="shared" si="1"/>
        <v>522535</v>
      </c>
      <c r="T52" s="154">
        <f t="shared" si="3"/>
        <v>0.9482081987071553</v>
      </c>
      <c r="U52" s="155">
        <f t="shared" si="10"/>
        <v>0.48064155950746695</v>
      </c>
      <c r="V52" s="154"/>
      <c r="W52" s="150"/>
      <c r="X52" s="157">
        <v>158917</v>
      </c>
      <c r="Y52" s="157"/>
      <c r="Z52" s="158"/>
    </row>
    <row r="53" spans="1:26" s="159" customFormat="1" ht="21" customHeight="1">
      <c r="A53" s="151" t="s">
        <v>178</v>
      </c>
      <c r="B53" s="160" t="s">
        <v>129</v>
      </c>
      <c r="C53" s="150">
        <f t="shared" si="17"/>
        <v>1425973</v>
      </c>
      <c r="D53" s="150">
        <v>426890</v>
      </c>
      <c r="E53" s="150">
        <v>999083</v>
      </c>
      <c r="F53" s="150">
        <v>200</v>
      </c>
      <c r="G53" s="150"/>
      <c r="H53" s="150">
        <f t="shared" si="11"/>
        <v>1425773</v>
      </c>
      <c r="I53" s="150">
        <f>SUM(J53:Q53)</f>
        <v>539442</v>
      </c>
      <c r="J53" s="150">
        <v>475216</v>
      </c>
      <c r="K53" s="150">
        <v>24369</v>
      </c>
      <c r="L53" s="150"/>
      <c r="M53" s="150">
        <v>39857</v>
      </c>
      <c r="N53" s="150"/>
      <c r="O53" s="150"/>
      <c r="P53" s="150"/>
      <c r="Q53" s="150"/>
      <c r="R53" s="150">
        <v>886331</v>
      </c>
      <c r="S53" s="173">
        <f t="shared" si="1"/>
        <v>926188</v>
      </c>
      <c r="T53" s="154">
        <f t="shared" si="3"/>
        <v>0.9261143922794295</v>
      </c>
      <c r="U53" s="155">
        <f t="shared" si="10"/>
        <v>0.37835055089414654</v>
      </c>
      <c r="V53" s="154">
        <f t="shared" si="4"/>
        <v>0.5746908458772866</v>
      </c>
      <c r="W53" s="150" t="str">
        <f t="shared" si="5"/>
        <v>K</v>
      </c>
      <c r="X53" s="150">
        <v>25311</v>
      </c>
      <c r="Y53" s="157">
        <f t="shared" si="6"/>
        <v>39857</v>
      </c>
      <c r="Z53" s="158">
        <f t="shared" si="7"/>
        <v>1425973</v>
      </c>
    </row>
    <row r="54" spans="1:26" s="257" customFormat="1" ht="21" customHeight="1">
      <c r="A54" s="252" t="s">
        <v>38</v>
      </c>
      <c r="B54" s="260" t="s">
        <v>130</v>
      </c>
      <c r="C54" s="177">
        <f>SUM(C55:C57)</f>
        <v>10579257</v>
      </c>
      <c r="D54" s="177">
        <f>SUM(D55:D57)</f>
        <v>8225644</v>
      </c>
      <c r="E54" s="177">
        <f>SUM(E55:E57)</f>
        <v>2353613</v>
      </c>
      <c r="F54" s="177">
        <f>SUM(F55:F57)</f>
        <v>24276</v>
      </c>
      <c r="G54" s="177">
        <f>SUM(G55:G57)</f>
        <v>21525879</v>
      </c>
      <c r="H54" s="177">
        <f aca="true" t="shared" si="22" ref="H54:R54">SUM(H55:H57)</f>
        <v>10554981</v>
      </c>
      <c r="I54" s="177">
        <f t="shared" si="22"/>
        <v>5100863</v>
      </c>
      <c r="J54" s="177">
        <f t="shared" si="22"/>
        <v>3579510</v>
      </c>
      <c r="K54" s="177">
        <f t="shared" si="22"/>
        <v>13500</v>
      </c>
      <c r="L54" s="177">
        <f t="shared" si="22"/>
        <v>3975</v>
      </c>
      <c r="M54" s="177">
        <f t="shared" si="22"/>
        <v>1503878</v>
      </c>
      <c r="N54" s="177">
        <f t="shared" si="22"/>
        <v>0</v>
      </c>
      <c r="O54" s="177">
        <f t="shared" si="22"/>
        <v>0</v>
      </c>
      <c r="P54" s="177">
        <f t="shared" si="22"/>
        <v>0</v>
      </c>
      <c r="Q54" s="177">
        <f t="shared" si="22"/>
        <v>0</v>
      </c>
      <c r="R54" s="177">
        <f t="shared" si="22"/>
        <v>5454118</v>
      </c>
      <c r="S54" s="177">
        <f t="shared" si="1"/>
        <v>6957996</v>
      </c>
      <c r="T54" s="255">
        <f t="shared" si="3"/>
        <v>0.7051718503319928</v>
      </c>
      <c r="U54" s="255">
        <f t="shared" si="10"/>
        <v>0.4832659575607005</v>
      </c>
      <c r="V54" s="255">
        <f t="shared" si="4"/>
        <v>-0.8082856632572996</v>
      </c>
      <c r="W54" s="255" t="str">
        <f t="shared" si="5"/>
        <v>Đ</v>
      </c>
      <c r="X54" s="195">
        <f>SUM(X55:X57)</f>
        <v>7844369</v>
      </c>
      <c r="Y54" s="196">
        <f t="shared" si="6"/>
        <v>1503878</v>
      </c>
      <c r="Z54" s="256">
        <f t="shared" si="7"/>
        <v>10579257</v>
      </c>
    </row>
    <row r="55" spans="1:26" s="159" customFormat="1" ht="21" customHeight="1">
      <c r="A55" s="151" t="s">
        <v>131</v>
      </c>
      <c r="B55" s="160" t="s">
        <v>132</v>
      </c>
      <c r="C55" s="150">
        <f t="shared" si="17"/>
        <v>66860</v>
      </c>
      <c r="D55" s="178">
        <v>50545</v>
      </c>
      <c r="E55" s="178">
        <v>16315</v>
      </c>
      <c r="F55" s="178"/>
      <c r="G55" s="178">
        <v>0</v>
      </c>
      <c r="H55" s="150">
        <f t="shared" si="11"/>
        <v>66860</v>
      </c>
      <c r="I55" s="150">
        <f>SUM(J55:Q55)</f>
        <v>44935</v>
      </c>
      <c r="J55" s="178">
        <v>24110</v>
      </c>
      <c r="K55" s="178"/>
      <c r="L55" s="178">
        <v>3975</v>
      </c>
      <c r="M55" s="178">
        <v>16850</v>
      </c>
      <c r="N55" s="178"/>
      <c r="O55" s="178">
        <v>0</v>
      </c>
      <c r="P55" s="178">
        <v>0</v>
      </c>
      <c r="Q55" s="178">
        <v>0</v>
      </c>
      <c r="R55" s="178">
        <v>21925</v>
      </c>
      <c r="S55" s="173">
        <f t="shared" si="1"/>
        <v>38775</v>
      </c>
      <c r="T55" s="154">
        <f>(J55+K55+L55)/I55</f>
        <v>0.6250139089796373</v>
      </c>
      <c r="U55" s="155">
        <f t="shared" si="10"/>
        <v>0.6720759796589889</v>
      </c>
      <c r="V55" s="154">
        <f t="shared" si="4"/>
        <v>0</v>
      </c>
      <c r="W55" s="150" t="str">
        <f t="shared" si="5"/>
        <v>K</v>
      </c>
      <c r="X55" s="150">
        <v>16850</v>
      </c>
      <c r="Y55" s="157">
        <f t="shared" si="6"/>
        <v>16850</v>
      </c>
      <c r="Z55" s="158">
        <f t="shared" si="7"/>
        <v>66860</v>
      </c>
    </row>
    <row r="56" spans="1:26" s="159" customFormat="1" ht="21" customHeight="1">
      <c r="A56" s="151" t="s">
        <v>133</v>
      </c>
      <c r="B56" s="160" t="s">
        <v>134</v>
      </c>
      <c r="C56" s="150">
        <f t="shared" si="17"/>
        <v>7441097</v>
      </c>
      <c r="D56" s="178">
        <v>7179929</v>
      </c>
      <c r="E56" s="178">
        <v>261168</v>
      </c>
      <c r="F56" s="178"/>
      <c r="G56" s="178">
        <f>1235+3961644</f>
        <v>3962879</v>
      </c>
      <c r="H56" s="150">
        <f t="shared" si="11"/>
        <v>7441097</v>
      </c>
      <c r="I56" s="150">
        <f>SUM(J56:Q56)</f>
        <v>2247475</v>
      </c>
      <c r="J56" s="178">
        <v>2055378</v>
      </c>
      <c r="K56" s="178">
        <v>13500</v>
      </c>
      <c r="L56" s="178">
        <v>0</v>
      </c>
      <c r="M56" s="178">
        <v>178597</v>
      </c>
      <c r="N56" s="178">
        <v>0</v>
      </c>
      <c r="O56" s="178"/>
      <c r="P56" s="178"/>
      <c r="Q56" s="178"/>
      <c r="R56" s="178">
        <v>5193622</v>
      </c>
      <c r="S56" s="173">
        <f t="shared" si="1"/>
        <v>5372219</v>
      </c>
      <c r="T56" s="154">
        <f t="shared" si="3"/>
        <v>0.9205343774680474</v>
      </c>
      <c r="U56" s="155">
        <f t="shared" si="10"/>
        <v>0.30203543912947245</v>
      </c>
      <c r="V56" s="154">
        <f t="shared" si="4"/>
        <v>-0.9746520955873326</v>
      </c>
      <c r="W56" s="150" t="str">
        <f t="shared" si="5"/>
        <v>Đ</v>
      </c>
      <c r="X56" s="150">
        <v>7045829</v>
      </c>
      <c r="Y56" s="157">
        <f t="shared" si="6"/>
        <v>178597</v>
      </c>
      <c r="Z56" s="158">
        <f t="shared" si="7"/>
        <v>7441097</v>
      </c>
    </row>
    <row r="57" spans="1:26" s="159" customFormat="1" ht="21" customHeight="1">
      <c r="A57" s="151" t="s">
        <v>135</v>
      </c>
      <c r="B57" s="160" t="s">
        <v>136</v>
      </c>
      <c r="C57" s="150">
        <f t="shared" si="17"/>
        <v>3071300</v>
      </c>
      <c r="D57" s="178">
        <v>995170</v>
      </c>
      <c r="E57" s="178">
        <v>2076130</v>
      </c>
      <c r="F57" s="178">
        <v>24276</v>
      </c>
      <c r="G57" s="178">
        <v>17563000</v>
      </c>
      <c r="H57" s="150">
        <f t="shared" si="11"/>
        <v>3047024</v>
      </c>
      <c r="I57" s="150">
        <f>SUM(J57:Q57)</f>
        <v>2808453</v>
      </c>
      <c r="J57" s="178">
        <v>1500022</v>
      </c>
      <c r="K57" s="178">
        <v>0</v>
      </c>
      <c r="L57" s="178"/>
      <c r="M57" s="178">
        <v>1308431</v>
      </c>
      <c r="N57" s="178"/>
      <c r="O57" s="178"/>
      <c r="P57" s="178"/>
      <c r="Q57" s="178"/>
      <c r="R57" s="178">
        <v>238571</v>
      </c>
      <c r="S57" s="173">
        <f t="shared" si="1"/>
        <v>1547002</v>
      </c>
      <c r="T57" s="154">
        <f t="shared" si="3"/>
        <v>0.5341097038120275</v>
      </c>
      <c r="U57" s="155">
        <f t="shared" si="10"/>
        <v>0.9217036032535353</v>
      </c>
      <c r="V57" s="154">
        <f t="shared" si="4"/>
        <v>0.6738489682610753</v>
      </c>
      <c r="W57" s="150" t="str">
        <f t="shared" si="5"/>
        <v>K</v>
      </c>
      <c r="X57" s="150">
        <v>781690</v>
      </c>
      <c r="Y57" s="157">
        <f t="shared" si="6"/>
        <v>1308431</v>
      </c>
      <c r="Z57" s="158">
        <f t="shared" si="7"/>
        <v>3071300</v>
      </c>
    </row>
    <row r="58" spans="1:26" s="257" customFormat="1" ht="21" customHeight="1">
      <c r="A58" s="252" t="s">
        <v>39</v>
      </c>
      <c r="B58" s="253" t="s">
        <v>137</v>
      </c>
      <c r="C58" s="177">
        <f>SUM(C59:C61)</f>
        <v>4595411</v>
      </c>
      <c r="D58" s="177">
        <f aca="true" t="shared" si="23" ref="D58:R58">SUM(D59:D61)</f>
        <v>3223761</v>
      </c>
      <c r="E58" s="177">
        <f t="shared" si="23"/>
        <v>1371650</v>
      </c>
      <c r="F58" s="177">
        <f t="shared" si="23"/>
        <v>11600</v>
      </c>
      <c r="G58" s="177"/>
      <c r="H58" s="177">
        <f t="shared" si="23"/>
        <v>4583811</v>
      </c>
      <c r="I58" s="177">
        <f t="shared" si="23"/>
        <v>2653407</v>
      </c>
      <c r="J58" s="177">
        <f t="shared" si="23"/>
        <v>1039585</v>
      </c>
      <c r="K58" s="177">
        <f t="shared" si="23"/>
        <v>299122</v>
      </c>
      <c r="L58" s="177">
        <f t="shared" si="23"/>
        <v>0</v>
      </c>
      <c r="M58" s="177">
        <f t="shared" si="23"/>
        <v>1306750</v>
      </c>
      <c r="N58" s="177">
        <f t="shared" si="23"/>
        <v>7950</v>
      </c>
      <c r="O58" s="177">
        <f t="shared" si="23"/>
        <v>0</v>
      </c>
      <c r="P58" s="177">
        <f t="shared" si="23"/>
        <v>0</v>
      </c>
      <c r="Q58" s="177">
        <f t="shared" si="23"/>
        <v>0</v>
      </c>
      <c r="R58" s="177">
        <f t="shared" si="23"/>
        <v>1930404</v>
      </c>
      <c r="S58" s="254">
        <f t="shared" si="1"/>
        <v>3245104</v>
      </c>
      <c r="T58" s="255">
        <f t="shared" si="3"/>
        <v>0.5045238065626569</v>
      </c>
      <c r="U58" s="255">
        <f t="shared" si="10"/>
        <v>0.5788648353957002</v>
      </c>
      <c r="V58" s="255">
        <f t="shared" si="4"/>
        <v>1.114457666617881</v>
      </c>
      <c r="W58" s="255" t="str">
        <f t="shared" si="5"/>
        <v>K</v>
      </c>
      <c r="X58" s="195">
        <f>SUM(X59:X61)</f>
        <v>621767</v>
      </c>
      <c r="Y58" s="196">
        <f t="shared" si="6"/>
        <v>1314700</v>
      </c>
      <c r="Z58" s="256">
        <f t="shared" si="7"/>
        <v>4595411</v>
      </c>
    </row>
    <row r="59" spans="1:26" s="159" customFormat="1" ht="21" customHeight="1">
      <c r="A59" s="151" t="s">
        <v>138</v>
      </c>
      <c r="B59" s="160" t="s">
        <v>139</v>
      </c>
      <c r="C59" s="150">
        <f t="shared" si="17"/>
        <v>1335261</v>
      </c>
      <c r="D59" s="150">
        <v>1094992</v>
      </c>
      <c r="E59" s="150">
        <v>240269</v>
      </c>
      <c r="F59" s="150">
        <v>11600</v>
      </c>
      <c r="G59" s="150"/>
      <c r="H59" s="150">
        <f t="shared" si="11"/>
        <v>1323661</v>
      </c>
      <c r="I59" s="150">
        <f>SUM(J59:Q59)</f>
        <v>660896</v>
      </c>
      <c r="J59" s="150">
        <v>154018</v>
      </c>
      <c r="K59" s="150">
        <v>15000</v>
      </c>
      <c r="L59" s="150">
        <v>0</v>
      </c>
      <c r="M59" s="150">
        <v>491878</v>
      </c>
      <c r="N59" s="150">
        <v>0</v>
      </c>
      <c r="O59" s="150">
        <v>0</v>
      </c>
      <c r="P59" s="150">
        <v>0</v>
      </c>
      <c r="Q59" s="150">
        <v>0</v>
      </c>
      <c r="R59" s="150">
        <v>662765</v>
      </c>
      <c r="S59" s="173">
        <f t="shared" si="1"/>
        <v>1154643</v>
      </c>
      <c r="T59" s="154">
        <f t="shared" si="3"/>
        <v>0.2557406914249746</v>
      </c>
      <c r="U59" s="155">
        <f t="shared" si="10"/>
        <v>0.49929400352507175</v>
      </c>
      <c r="V59" s="154">
        <f t="shared" si="4"/>
        <v>288</v>
      </c>
      <c r="W59" s="150" t="str">
        <f t="shared" si="5"/>
        <v>K</v>
      </c>
      <c r="X59" s="150">
        <v>1702</v>
      </c>
      <c r="Y59" s="157">
        <f t="shared" si="6"/>
        <v>491878</v>
      </c>
      <c r="Z59" s="158">
        <f t="shared" si="7"/>
        <v>1335261</v>
      </c>
    </row>
    <row r="60" spans="1:26" s="159" customFormat="1" ht="21" customHeight="1">
      <c r="A60" s="151" t="s">
        <v>140</v>
      </c>
      <c r="B60" s="160" t="s">
        <v>141</v>
      </c>
      <c r="C60" s="150">
        <f t="shared" si="17"/>
        <v>1809823</v>
      </c>
      <c r="D60" s="150">
        <v>1060408</v>
      </c>
      <c r="E60" s="150">
        <v>749415</v>
      </c>
      <c r="F60" s="150">
        <v>0</v>
      </c>
      <c r="G60" s="150"/>
      <c r="H60" s="150">
        <f t="shared" si="11"/>
        <v>1809823</v>
      </c>
      <c r="I60" s="150">
        <f>SUM(J60:Q60)</f>
        <v>1396432</v>
      </c>
      <c r="J60" s="150">
        <v>457422</v>
      </c>
      <c r="K60" s="150">
        <v>271162</v>
      </c>
      <c r="L60" s="150"/>
      <c r="M60" s="150">
        <v>659898</v>
      </c>
      <c r="N60" s="150">
        <v>7950</v>
      </c>
      <c r="O60" s="150">
        <v>0</v>
      </c>
      <c r="P60" s="150">
        <v>0</v>
      </c>
      <c r="Q60" s="150">
        <v>0</v>
      </c>
      <c r="R60" s="150">
        <v>413391</v>
      </c>
      <c r="S60" s="173">
        <f t="shared" si="1"/>
        <v>1081239</v>
      </c>
      <c r="T60" s="154">
        <f t="shared" si="3"/>
        <v>0.5217468519770386</v>
      </c>
      <c r="U60" s="155">
        <f t="shared" si="10"/>
        <v>0.7715848455898726</v>
      </c>
      <c r="V60" s="154">
        <f t="shared" si="4"/>
        <v>0.15049604900712676</v>
      </c>
      <c r="W60" s="150" t="str">
        <f t="shared" si="5"/>
        <v>K</v>
      </c>
      <c r="X60" s="150">
        <v>580487</v>
      </c>
      <c r="Y60" s="157">
        <f t="shared" si="6"/>
        <v>667848</v>
      </c>
      <c r="Z60" s="158">
        <f t="shared" si="7"/>
        <v>1809823</v>
      </c>
    </row>
    <row r="61" spans="1:26" s="159" customFormat="1" ht="21" customHeight="1">
      <c r="A61" s="151" t="s">
        <v>142</v>
      </c>
      <c r="B61" s="160" t="s">
        <v>143</v>
      </c>
      <c r="C61" s="150">
        <f t="shared" si="17"/>
        <v>1450327</v>
      </c>
      <c r="D61" s="150">
        <v>1068361</v>
      </c>
      <c r="E61" s="150">
        <v>381966</v>
      </c>
      <c r="F61" s="150">
        <v>0</v>
      </c>
      <c r="G61" s="150"/>
      <c r="H61" s="150">
        <f t="shared" si="11"/>
        <v>1450327</v>
      </c>
      <c r="I61" s="150">
        <f>SUM(J61:Q61)</f>
        <v>596079</v>
      </c>
      <c r="J61" s="150">
        <v>428145</v>
      </c>
      <c r="K61" s="150">
        <v>12960</v>
      </c>
      <c r="L61" s="150">
        <v>0</v>
      </c>
      <c r="M61" s="150">
        <v>154974</v>
      </c>
      <c r="N61" s="150">
        <v>0</v>
      </c>
      <c r="O61" s="150">
        <v>0</v>
      </c>
      <c r="P61" s="150">
        <v>0</v>
      </c>
      <c r="Q61" s="150">
        <v>0</v>
      </c>
      <c r="R61" s="150">
        <v>854248</v>
      </c>
      <c r="S61" s="173">
        <f t="shared" si="1"/>
        <v>1009222</v>
      </c>
      <c r="T61" s="154">
        <f t="shared" si="3"/>
        <v>0.7400109717000599</v>
      </c>
      <c r="U61" s="155">
        <f t="shared" si="10"/>
        <v>0.410996278770236</v>
      </c>
      <c r="V61" s="154">
        <f t="shared" si="4"/>
        <v>2.91566021527111</v>
      </c>
      <c r="W61" s="150" t="str">
        <f t="shared" si="5"/>
        <v>K</v>
      </c>
      <c r="X61" s="150">
        <v>39578</v>
      </c>
      <c r="Y61" s="157">
        <f t="shared" si="6"/>
        <v>154974</v>
      </c>
      <c r="Z61" s="158">
        <f t="shared" si="7"/>
        <v>1450327</v>
      </c>
    </row>
    <row r="62" spans="1:26" s="257" customFormat="1" ht="21" customHeight="1">
      <c r="A62" s="252" t="s">
        <v>40</v>
      </c>
      <c r="B62" s="253" t="s">
        <v>144</v>
      </c>
      <c r="C62" s="177">
        <f>SUM(C63:C64)</f>
        <v>506949</v>
      </c>
      <c r="D62" s="177">
        <f aca="true" t="shared" si="24" ref="D62:R62">SUM(D63:D64)</f>
        <v>302186</v>
      </c>
      <c r="E62" s="177">
        <f t="shared" si="24"/>
        <v>204763</v>
      </c>
      <c r="F62" s="177">
        <f t="shared" si="24"/>
        <v>0</v>
      </c>
      <c r="G62" s="177"/>
      <c r="H62" s="177">
        <f t="shared" si="24"/>
        <v>506949</v>
      </c>
      <c r="I62" s="177">
        <f t="shared" si="24"/>
        <v>94481</v>
      </c>
      <c r="J62" s="177">
        <f t="shared" si="24"/>
        <v>90281</v>
      </c>
      <c r="K62" s="177">
        <f t="shared" si="24"/>
        <v>4200</v>
      </c>
      <c r="L62" s="177">
        <f t="shared" si="24"/>
        <v>0</v>
      </c>
      <c r="M62" s="177">
        <f t="shared" si="24"/>
        <v>0</v>
      </c>
      <c r="N62" s="177">
        <f t="shared" si="24"/>
        <v>0</v>
      </c>
      <c r="O62" s="177">
        <f t="shared" si="24"/>
        <v>0</v>
      </c>
      <c r="P62" s="177">
        <f t="shared" si="24"/>
        <v>0</v>
      </c>
      <c r="Q62" s="177">
        <f t="shared" si="24"/>
        <v>0</v>
      </c>
      <c r="R62" s="177">
        <f t="shared" si="24"/>
        <v>412468</v>
      </c>
      <c r="S62" s="254">
        <f t="shared" si="1"/>
        <v>412468</v>
      </c>
      <c r="T62" s="255">
        <f t="shared" si="3"/>
        <v>1</v>
      </c>
      <c r="U62" s="255">
        <f t="shared" si="10"/>
        <v>0.18637180465885128</v>
      </c>
      <c r="V62" s="255"/>
      <c r="W62" s="255" t="str">
        <f t="shared" si="5"/>
        <v>K</v>
      </c>
      <c r="X62" s="195">
        <f>SUM(X63:X64)</f>
        <v>700</v>
      </c>
      <c r="Y62" s="196">
        <f t="shared" si="6"/>
        <v>0</v>
      </c>
      <c r="Z62" s="256">
        <f t="shared" si="7"/>
        <v>506949</v>
      </c>
    </row>
    <row r="63" spans="1:26" s="159" customFormat="1" ht="21" customHeight="1">
      <c r="A63" s="151" t="s">
        <v>145</v>
      </c>
      <c r="B63" s="160" t="s">
        <v>181</v>
      </c>
      <c r="C63" s="150">
        <f t="shared" si="17"/>
        <v>87642</v>
      </c>
      <c r="D63" s="150">
        <v>55121</v>
      </c>
      <c r="E63" s="150">
        <v>32521</v>
      </c>
      <c r="F63" s="150"/>
      <c r="G63" s="150"/>
      <c r="H63" s="150">
        <f t="shared" si="11"/>
        <v>87642</v>
      </c>
      <c r="I63" s="150">
        <f>SUM(J63:Q63)</f>
        <v>32521</v>
      </c>
      <c r="J63" s="150">
        <v>32521</v>
      </c>
      <c r="K63" s="150"/>
      <c r="L63" s="150"/>
      <c r="M63" s="150"/>
      <c r="N63" s="150"/>
      <c r="O63" s="150"/>
      <c r="P63" s="150"/>
      <c r="Q63" s="150"/>
      <c r="R63" s="150">
        <v>55121</v>
      </c>
      <c r="S63" s="173">
        <f t="shared" si="1"/>
        <v>55121</v>
      </c>
      <c r="T63" s="154">
        <f t="shared" si="3"/>
        <v>1</v>
      </c>
      <c r="U63" s="155">
        <f t="shared" si="10"/>
        <v>0.3710663836973141</v>
      </c>
      <c r="V63" s="154"/>
      <c r="W63" s="173"/>
      <c r="X63" s="176"/>
      <c r="Y63" s="157">
        <f t="shared" si="6"/>
        <v>0</v>
      </c>
      <c r="Z63" s="158">
        <f t="shared" si="7"/>
        <v>87642</v>
      </c>
    </row>
    <row r="64" spans="1:26" s="159" customFormat="1" ht="21" customHeight="1">
      <c r="A64" s="179" t="s">
        <v>147</v>
      </c>
      <c r="B64" s="180" t="s">
        <v>148</v>
      </c>
      <c r="C64" s="181">
        <f t="shared" si="17"/>
        <v>419307</v>
      </c>
      <c r="D64" s="181">
        <v>247065</v>
      </c>
      <c r="E64" s="181">
        <v>172242</v>
      </c>
      <c r="F64" s="181"/>
      <c r="G64" s="181"/>
      <c r="H64" s="181">
        <f t="shared" si="11"/>
        <v>419307</v>
      </c>
      <c r="I64" s="181">
        <f>SUM(J64:Q64)</f>
        <v>61960</v>
      </c>
      <c r="J64" s="181">
        <v>57760</v>
      </c>
      <c r="K64" s="181">
        <v>4200</v>
      </c>
      <c r="L64" s="181"/>
      <c r="M64" s="181"/>
      <c r="N64" s="181"/>
      <c r="O64" s="181"/>
      <c r="P64" s="181"/>
      <c r="Q64" s="181"/>
      <c r="R64" s="181">
        <v>357347</v>
      </c>
      <c r="S64" s="182">
        <f t="shared" si="1"/>
        <v>357347</v>
      </c>
      <c r="T64" s="183">
        <f t="shared" si="3"/>
        <v>1</v>
      </c>
      <c r="U64" s="183">
        <f t="shared" si="10"/>
        <v>0.14776762610688587</v>
      </c>
      <c r="V64" s="154">
        <f t="shared" si="4"/>
        <v>-1</v>
      </c>
      <c r="W64" s="181" t="str">
        <f t="shared" si="5"/>
        <v>Đ</v>
      </c>
      <c r="X64" s="181">
        <v>700</v>
      </c>
      <c r="Y64" s="181">
        <f t="shared" si="6"/>
        <v>0</v>
      </c>
      <c r="Z64" s="158">
        <f t="shared" si="7"/>
        <v>419307</v>
      </c>
    </row>
    <row r="65" spans="1:26" s="31" customFormat="1" ht="14.25" customHeight="1" hidden="1">
      <c r="A65" s="365" t="s">
        <v>157</v>
      </c>
      <c r="B65" s="365"/>
      <c r="C65" s="366"/>
      <c r="D65" s="366"/>
      <c r="E65" s="366"/>
      <c r="F65" s="70"/>
      <c r="G65" s="56"/>
      <c r="H65" s="56"/>
      <c r="I65" s="56"/>
      <c r="J65" s="62"/>
      <c r="K65" s="56"/>
      <c r="L65" s="56"/>
      <c r="M65" s="410" t="s">
        <v>158</v>
      </c>
      <c r="N65" s="410"/>
      <c r="O65" s="410"/>
      <c r="P65" s="410"/>
      <c r="Q65" s="410"/>
      <c r="R65" s="410"/>
      <c r="S65" s="410"/>
      <c r="T65" s="410"/>
      <c r="U65" s="410"/>
      <c r="V65" s="410"/>
      <c r="W65" s="410"/>
      <c r="X65" s="99"/>
      <c r="Y65" s="62"/>
      <c r="Z65" s="77"/>
    </row>
    <row r="66" spans="1:25" ht="17.25" customHeight="1" hidden="1">
      <c r="A66" s="36"/>
      <c r="B66" s="360" t="s">
        <v>3</v>
      </c>
      <c r="C66" s="360"/>
      <c r="D66" s="360"/>
      <c r="E66" s="360"/>
      <c r="F66" s="71"/>
      <c r="G66" s="48"/>
      <c r="H66" s="48"/>
      <c r="I66" s="48"/>
      <c r="J66" s="63"/>
      <c r="K66" s="48"/>
      <c r="L66" s="48"/>
      <c r="M66" s="48"/>
      <c r="N66" s="411" t="s">
        <v>153</v>
      </c>
      <c r="O66" s="411"/>
      <c r="P66" s="411"/>
      <c r="Q66" s="411"/>
      <c r="R66" s="411"/>
      <c r="S66" s="411"/>
      <c r="T66" s="411"/>
      <c r="U66" s="411"/>
      <c r="V66" s="411"/>
      <c r="W66" s="411"/>
      <c r="X66" s="100"/>
      <c r="Y66" s="101"/>
    </row>
    <row r="67" spans="1:25" ht="7.5" customHeight="1" hidden="1">
      <c r="A67" s="57"/>
      <c r="B67" s="361"/>
      <c r="C67" s="361"/>
      <c r="D67" s="361"/>
      <c r="E67" s="58"/>
      <c r="F67" s="68"/>
      <c r="G67" s="58"/>
      <c r="H67" s="58"/>
      <c r="I67" s="58"/>
      <c r="J67" s="64"/>
      <c r="K67" s="58"/>
      <c r="L67" s="58"/>
      <c r="M67" s="58"/>
      <c r="N67" s="58"/>
      <c r="O67" s="58"/>
      <c r="P67" s="58"/>
      <c r="Q67" s="351" t="s">
        <v>154</v>
      </c>
      <c r="R67" s="351"/>
      <c r="S67" s="351"/>
      <c r="T67" s="351"/>
      <c r="U67" s="351"/>
      <c r="V67" s="64"/>
      <c r="W67" s="64"/>
      <c r="X67" s="102"/>
      <c r="Y67" s="64"/>
    </row>
    <row r="68" spans="1:25" ht="18.75">
      <c r="A68" s="57"/>
      <c r="B68" s="57"/>
      <c r="C68" s="57"/>
      <c r="D68" s="58"/>
      <c r="E68" s="58"/>
      <c r="F68" s="68"/>
      <c r="G68" s="58"/>
      <c r="H68" s="58"/>
      <c r="I68" s="58"/>
      <c r="J68" s="64"/>
      <c r="K68" s="58"/>
      <c r="L68" s="58"/>
      <c r="M68" s="58"/>
      <c r="N68" s="58"/>
      <c r="O68" s="58"/>
      <c r="P68" s="58"/>
      <c r="Q68" s="58"/>
      <c r="R68" s="58"/>
      <c r="S68" s="57"/>
      <c r="T68" s="57"/>
      <c r="U68" s="57"/>
      <c r="V68" s="67"/>
      <c r="W68" s="67"/>
      <c r="Y68" s="67"/>
    </row>
    <row r="69" spans="1:24" s="129" customFormat="1" ht="16.5" customHeight="1">
      <c r="A69" s="293" t="s">
        <v>199</v>
      </c>
      <c r="B69" s="293"/>
      <c r="C69" s="293"/>
      <c r="D69" s="293"/>
      <c r="E69" s="293"/>
      <c r="F69" s="128"/>
      <c r="G69" s="128"/>
      <c r="H69" s="128"/>
      <c r="I69" s="128"/>
      <c r="J69" s="128"/>
      <c r="K69" s="349" t="s">
        <v>199</v>
      </c>
      <c r="L69" s="350"/>
      <c r="M69" s="350"/>
      <c r="N69" s="350"/>
      <c r="O69" s="350"/>
      <c r="P69" s="350"/>
      <c r="Q69" s="350"/>
      <c r="R69" s="350"/>
      <c r="S69" s="350"/>
      <c r="T69" s="350"/>
      <c r="U69" s="57"/>
      <c r="V69" s="67"/>
      <c r="W69" s="67"/>
      <c r="X69" s="103"/>
    </row>
    <row r="70" spans="1:24" s="31" customFormat="1" ht="15.75" customHeight="1">
      <c r="A70" s="292" t="s">
        <v>3</v>
      </c>
      <c r="B70" s="292"/>
      <c r="C70" s="292"/>
      <c r="D70" s="292"/>
      <c r="E70" s="292"/>
      <c r="F70" s="43"/>
      <c r="G70" s="43"/>
      <c r="H70" s="43"/>
      <c r="I70" s="43"/>
      <c r="J70" s="43"/>
      <c r="K70" s="290" t="s">
        <v>184</v>
      </c>
      <c r="L70" s="290"/>
      <c r="M70" s="290"/>
      <c r="N70" s="290"/>
      <c r="O70" s="290"/>
      <c r="P70" s="290"/>
      <c r="Q70" s="290"/>
      <c r="R70" s="290"/>
      <c r="S70" s="290"/>
      <c r="T70" s="290"/>
      <c r="U70" s="133"/>
      <c r="V70" s="133"/>
      <c r="W70" s="133"/>
      <c r="X70" s="133"/>
    </row>
    <row r="71" spans="1:26" ht="15.75">
      <c r="A71" s="44"/>
      <c r="B71" s="294"/>
      <c r="C71" s="294"/>
      <c r="D71" s="294"/>
      <c r="E71" s="130"/>
      <c r="F71" s="130"/>
      <c r="G71" s="130"/>
      <c r="H71" s="130"/>
      <c r="I71" s="130"/>
      <c r="J71" s="130"/>
      <c r="K71" s="291" t="s">
        <v>185</v>
      </c>
      <c r="L71" s="291"/>
      <c r="M71" s="291"/>
      <c r="N71" s="291"/>
      <c r="O71" s="291"/>
      <c r="P71" s="291"/>
      <c r="Q71" s="291"/>
      <c r="R71" s="291"/>
      <c r="S71" s="291"/>
      <c r="T71" s="291"/>
      <c r="U71" s="134"/>
      <c r="V71" s="134"/>
      <c r="W71" s="134"/>
      <c r="X71" s="134"/>
      <c r="Y71" s="27"/>
      <c r="Z71" s="27"/>
    </row>
    <row r="72" spans="1:26" ht="15.75">
      <c r="A72" s="44"/>
      <c r="B72" s="44"/>
      <c r="C72" s="44"/>
      <c r="D72" s="130"/>
      <c r="E72" s="130"/>
      <c r="F72" s="130"/>
      <c r="G72" s="130"/>
      <c r="H72" s="130"/>
      <c r="I72" s="130"/>
      <c r="J72" s="130"/>
      <c r="K72" s="130"/>
      <c r="L72" s="130"/>
      <c r="M72" s="130"/>
      <c r="N72" s="130"/>
      <c r="O72" s="130"/>
      <c r="P72" s="130"/>
      <c r="Q72" s="130"/>
      <c r="R72" s="44"/>
      <c r="S72" s="44" t="s">
        <v>198</v>
      </c>
      <c r="V72" s="27"/>
      <c r="W72" s="27"/>
      <c r="X72" s="27"/>
      <c r="Y72" s="27"/>
      <c r="Z72" s="27"/>
    </row>
    <row r="73" spans="1:26" ht="15.75">
      <c r="A73" s="44"/>
      <c r="B73" s="44"/>
      <c r="C73" s="44"/>
      <c r="D73" s="130"/>
      <c r="E73" s="130"/>
      <c r="F73" s="130"/>
      <c r="G73" s="130"/>
      <c r="H73" s="130"/>
      <c r="I73" s="130"/>
      <c r="J73" s="130"/>
      <c r="K73" s="130"/>
      <c r="L73" s="130"/>
      <c r="M73" s="130"/>
      <c r="N73" s="130"/>
      <c r="O73" s="130"/>
      <c r="P73" s="130"/>
      <c r="Q73" s="130"/>
      <c r="R73" s="44"/>
      <c r="S73" s="44"/>
      <c r="V73" s="27"/>
      <c r="W73" s="27"/>
      <c r="X73" s="27"/>
      <c r="Y73" s="27"/>
      <c r="Z73" s="27"/>
    </row>
    <row r="74" spans="1:26" ht="15.75" hidden="1">
      <c r="A74" s="131" t="s">
        <v>186</v>
      </c>
      <c r="B74" s="44"/>
      <c r="C74" s="44"/>
      <c r="D74" s="130"/>
      <c r="E74" s="130"/>
      <c r="F74" s="130"/>
      <c r="G74" s="130"/>
      <c r="H74" s="130"/>
      <c r="I74" s="130"/>
      <c r="J74" s="130"/>
      <c r="K74" s="130"/>
      <c r="L74" s="130"/>
      <c r="M74" s="130"/>
      <c r="N74" s="130"/>
      <c r="O74" s="130"/>
      <c r="P74" s="130"/>
      <c r="Q74" s="130"/>
      <c r="R74" s="44"/>
      <c r="S74" s="44"/>
      <c r="V74" s="27"/>
      <c r="W74" s="27"/>
      <c r="X74" s="27"/>
      <c r="Y74" s="27"/>
      <c r="Z74" s="27"/>
    </row>
    <row r="75" spans="1:26" ht="15.75" hidden="1">
      <c r="A75" s="44"/>
      <c r="B75" s="296" t="s">
        <v>187</v>
      </c>
      <c r="C75" s="296"/>
      <c r="D75" s="296"/>
      <c r="E75" s="296"/>
      <c r="F75" s="296"/>
      <c r="G75" s="296"/>
      <c r="H75" s="296"/>
      <c r="I75" s="296"/>
      <c r="J75" s="296"/>
      <c r="K75" s="296"/>
      <c r="L75" s="296"/>
      <c r="M75" s="296"/>
      <c r="N75" s="296"/>
      <c r="O75" s="296"/>
      <c r="P75" s="130"/>
      <c r="Q75" s="130"/>
      <c r="R75" s="44"/>
      <c r="S75" s="44"/>
      <c r="V75" s="27"/>
      <c r="W75" s="27"/>
      <c r="X75" s="27"/>
      <c r="Y75" s="27"/>
      <c r="Z75" s="27"/>
    </row>
    <row r="76" spans="1:26" ht="15.75" hidden="1">
      <c r="A76" s="44"/>
      <c r="B76" s="296" t="s">
        <v>188</v>
      </c>
      <c r="C76" s="296"/>
      <c r="D76" s="296"/>
      <c r="E76" s="296"/>
      <c r="F76" s="296"/>
      <c r="G76" s="296"/>
      <c r="H76" s="296"/>
      <c r="I76" s="296"/>
      <c r="J76" s="296"/>
      <c r="K76" s="296"/>
      <c r="L76" s="296"/>
      <c r="M76" s="296"/>
      <c r="N76" s="296"/>
      <c r="O76" s="296"/>
      <c r="P76" s="130"/>
      <c r="Q76" s="130"/>
      <c r="R76" s="44"/>
      <c r="S76" s="44"/>
      <c r="V76" s="27"/>
      <c r="W76" s="27"/>
      <c r="X76" s="27"/>
      <c r="Y76" s="27"/>
      <c r="Z76" s="27"/>
    </row>
    <row r="77" spans="1:26" ht="15.75" hidden="1">
      <c r="A77" s="44"/>
      <c r="B77" s="296" t="s">
        <v>189</v>
      </c>
      <c r="C77" s="296"/>
      <c r="D77" s="296"/>
      <c r="E77" s="296"/>
      <c r="F77" s="296"/>
      <c r="G77" s="296"/>
      <c r="H77" s="296"/>
      <c r="I77" s="296"/>
      <c r="J77" s="296"/>
      <c r="K77" s="296"/>
      <c r="L77" s="296"/>
      <c r="M77" s="296"/>
      <c r="N77" s="296"/>
      <c r="O77" s="296"/>
      <c r="P77" s="130"/>
      <c r="Q77" s="130"/>
      <c r="R77" s="44"/>
      <c r="S77" s="44"/>
      <c r="V77" s="27"/>
      <c r="W77" s="27"/>
      <c r="X77" s="27"/>
      <c r="Y77" s="27"/>
      <c r="Z77" s="27"/>
    </row>
    <row r="78" spans="1:26" ht="15" customHeight="1" hidden="1">
      <c r="A78" s="132"/>
      <c r="B78" s="288" t="s">
        <v>190</v>
      </c>
      <c r="C78" s="288"/>
      <c r="D78" s="288"/>
      <c r="E78" s="288"/>
      <c r="F78" s="288"/>
      <c r="G78" s="288"/>
      <c r="H78" s="288"/>
      <c r="I78" s="288"/>
      <c r="J78" s="288"/>
      <c r="K78" s="288"/>
      <c r="L78" s="288"/>
      <c r="M78" s="288"/>
      <c r="N78" s="288"/>
      <c r="O78" s="288"/>
      <c r="P78" s="132"/>
      <c r="Q78" s="44"/>
      <c r="R78" s="44"/>
      <c r="S78" s="44"/>
      <c r="V78" s="27"/>
      <c r="W78" s="27"/>
      <c r="X78" s="27"/>
      <c r="Y78" s="27"/>
      <c r="Z78" s="27"/>
    </row>
    <row r="79" spans="1:26" ht="15.75" customHeight="1">
      <c r="A79" s="132"/>
      <c r="B79" s="132"/>
      <c r="C79" s="132"/>
      <c r="D79" s="132"/>
      <c r="E79" s="132"/>
      <c r="F79" s="132"/>
      <c r="G79" s="132"/>
      <c r="H79" s="132"/>
      <c r="I79" s="132"/>
      <c r="J79" s="132"/>
      <c r="K79" s="132"/>
      <c r="L79" s="132"/>
      <c r="M79" s="132"/>
      <c r="N79" s="132"/>
      <c r="O79" s="132"/>
      <c r="P79" s="132"/>
      <c r="Q79" s="44"/>
      <c r="R79" s="44"/>
      <c r="S79" s="44"/>
      <c r="V79" s="27"/>
      <c r="W79" s="27"/>
      <c r="X79" s="27"/>
      <c r="Y79" s="27"/>
      <c r="Z79" s="27"/>
    </row>
    <row r="80" spans="1:25" ht="15.75" customHeight="1">
      <c r="A80" s="59"/>
      <c r="B80" s="59"/>
      <c r="C80" s="59"/>
      <c r="D80" s="59"/>
      <c r="E80" s="59"/>
      <c r="F80" s="72"/>
      <c r="G80" s="59"/>
      <c r="H80" s="59"/>
      <c r="I80" s="59"/>
      <c r="J80" s="65"/>
      <c r="K80" s="59"/>
      <c r="L80" s="59"/>
      <c r="M80" s="59"/>
      <c r="N80" s="59"/>
      <c r="O80" s="59"/>
      <c r="P80" s="59"/>
      <c r="Q80" s="59"/>
      <c r="R80" s="57"/>
      <c r="S80" s="57"/>
      <c r="T80" s="57"/>
      <c r="U80" s="57"/>
      <c r="V80" s="67"/>
      <c r="W80" s="67"/>
      <c r="Y80" s="67"/>
    </row>
    <row r="81" spans="1:25" ht="18.75">
      <c r="A81" s="37"/>
      <c r="B81" s="351"/>
      <c r="C81" s="351"/>
      <c r="D81" s="351"/>
      <c r="E81" s="351"/>
      <c r="F81" s="73"/>
      <c r="G81" s="37"/>
      <c r="H81" s="37"/>
      <c r="I81" s="37"/>
      <c r="J81" s="66"/>
      <c r="K81" s="37"/>
      <c r="L81" s="37"/>
      <c r="M81" s="37"/>
      <c r="N81" s="37"/>
      <c r="O81" s="351"/>
      <c r="P81" s="351"/>
      <c r="Q81" s="351"/>
      <c r="R81" s="351"/>
      <c r="S81" s="351"/>
      <c r="T81" s="351"/>
      <c r="U81" s="351"/>
      <c r="V81" s="351"/>
      <c r="W81" s="351"/>
      <c r="X81" s="104"/>
      <c r="Y81" s="105"/>
    </row>
    <row r="82" spans="1:25" ht="18.75">
      <c r="A82" s="57"/>
      <c r="B82" s="57"/>
      <c r="C82" s="57"/>
      <c r="D82" s="57"/>
      <c r="E82" s="57"/>
      <c r="G82" s="57"/>
      <c r="H82" s="57"/>
      <c r="I82" s="57"/>
      <c r="J82" s="67"/>
      <c r="K82" s="57"/>
      <c r="L82" s="57"/>
      <c r="M82" s="57"/>
      <c r="N82" s="57"/>
      <c r="O82" s="57"/>
      <c r="P82" s="57"/>
      <c r="Q82" s="57"/>
      <c r="R82" s="57"/>
      <c r="S82" s="57"/>
      <c r="T82" s="57"/>
      <c r="U82" s="57"/>
      <c r="V82" s="67"/>
      <c r="W82" s="67"/>
      <c r="Y82" s="67"/>
    </row>
    <row r="83" spans="1:25" ht="18.75">
      <c r="A83" s="57"/>
      <c r="B83" s="57"/>
      <c r="C83" s="57"/>
      <c r="D83" s="57"/>
      <c r="E83" s="57"/>
      <c r="G83" s="57"/>
      <c r="H83" s="57"/>
      <c r="I83" s="57"/>
      <c r="J83" s="67"/>
      <c r="K83" s="57"/>
      <c r="L83" s="57"/>
      <c r="M83" s="57"/>
      <c r="N83" s="57"/>
      <c r="O83" s="57"/>
      <c r="P83" s="57"/>
      <c r="Q83" s="57"/>
      <c r="R83" s="57"/>
      <c r="S83" s="57"/>
      <c r="T83" s="57"/>
      <c r="U83" s="57"/>
      <c r="V83" s="67"/>
      <c r="W83" s="67"/>
      <c r="Y83" s="67"/>
    </row>
    <row r="84" spans="1:25" ht="18.75">
      <c r="A84" s="57"/>
      <c r="B84" s="57"/>
      <c r="C84" s="57"/>
      <c r="D84" s="57"/>
      <c r="E84" s="57"/>
      <c r="G84" s="57"/>
      <c r="H84" s="57"/>
      <c r="I84" s="57"/>
      <c r="J84" s="67"/>
      <c r="K84" s="57"/>
      <c r="L84" s="57"/>
      <c r="M84" s="57"/>
      <c r="N84" s="57"/>
      <c r="O84" s="57"/>
      <c r="P84" s="57"/>
      <c r="Q84" s="57"/>
      <c r="R84" s="57"/>
      <c r="S84" s="57"/>
      <c r="T84" s="57"/>
      <c r="U84" s="57"/>
      <c r="V84" s="67"/>
      <c r="W84" s="67"/>
      <c r="Y84" s="67"/>
    </row>
    <row r="85" spans="1:25" ht="18.75">
      <c r="A85" s="57"/>
      <c r="B85" s="57"/>
      <c r="C85" s="57"/>
      <c r="D85" s="57"/>
      <c r="E85" s="57"/>
      <c r="G85" s="57"/>
      <c r="H85" s="57"/>
      <c r="I85" s="57"/>
      <c r="J85" s="67"/>
      <c r="K85" s="57"/>
      <c r="L85" s="57"/>
      <c r="M85" s="57"/>
      <c r="N85" s="57"/>
      <c r="O85" s="57"/>
      <c r="P85" s="57"/>
      <c r="Q85" s="57"/>
      <c r="R85" s="57"/>
      <c r="S85" s="57"/>
      <c r="T85" s="57"/>
      <c r="U85" s="57"/>
      <c r="V85" s="67"/>
      <c r="W85" s="67"/>
      <c r="Y85" s="67"/>
    </row>
    <row r="86" spans="1:25" ht="18.75">
      <c r="A86" s="57"/>
      <c r="B86" s="57"/>
      <c r="C86" s="57"/>
      <c r="D86" s="57"/>
      <c r="E86" s="57"/>
      <c r="G86" s="57"/>
      <c r="H86" s="57"/>
      <c r="I86" s="57"/>
      <c r="J86" s="67"/>
      <c r="K86" s="57"/>
      <c r="L86" s="57"/>
      <c r="M86" s="57"/>
      <c r="N86" s="57"/>
      <c r="O86" s="57"/>
      <c r="P86" s="57"/>
      <c r="Q86" s="57"/>
      <c r="R86" s="57"/>
      <c r="S86" s="57"/>
      <c r="T86" s="57"/>
      <c r="U86" s="57"/>
      <c r="V86" s="67"/>
      <c r="W86" s="67"/>
      <c r="Y86" s="67"/>
    </row>
    <row r="87" spans="1:25" ht="18.75">
      <c r="A87" s="57"/>
      <c r="B87" s="57"/>
      <c r="C87" s="57"/>
      <c r="D87" s="57"/>
      <c r="E87" s="57"/>
      <c r="G87" s="57"/>
      <c r="H87" s="57"/>
      <c r="I87" s="57"/>
      <c r="J87" s="67"/>
      <c r="K87" s="57"/>
      <c r="L87" s="57"/>
      <c r="M87" s="57"/>
      <c r="N87" s="57"/>
      <c r="O87" s="57"/>
      <c r="P87" s="57"/>
      <c r="Q87" s="57"/>
      <c r="R87" s="57"/>
      <c r="S87" s="57"/>
      <c r="T87" s="57"/>
      <c r="U87" s="57"/>
      <c r="V87" s="67"/>
      <c r="W87" s="67"/>
      <c r="Y87" s="67"/>
    </row>
    <row r="88" spans="1:25" ht="18.75">
      <c r="A88" s="57"/>
      <c r="B88" s="57"/>
      <c r="C88" s="57"/>
      <c r="D88" s="57"/>
      <c r="E88" s="57"/>
      <c r="G88" s="57"/>
      <c r="H88" s="57"/>
      <c r="I88" s="57"/>
      <c r="J88" s="67"/>
      <c r="K88" s="57"/>
      <c r="L88" s="57"/>
      <c r="M88" s="57"/>
      <c r="N88" s="57"/>
      <c r="O88" s="57"/>
      <c r="P88" s="57"/>
      <c r="Q88" s="57"/>
      <c r="R88" s="57"/>
      <c r="S88" s="57"/>
      <c r="T88" s="57"/>
      <c r="U88" s="57"/>
      <c r="V88" s="67"/>
      <c r="W88" s="67"/>
      <c r="Y88" s="67"/>
    </row>
    <row r="89" spans="1:25" ht="18.75">
      <c r="A89" s="57"/>
      <c r="B89" s="57"/>
      <c r="C89" s="57"/>
      <c r="D89" s="57"/>
      <c r="E89" s="57"/>
      <c r="G89" s="57"/>
      <c r="H89" s="57"/>
      <c r="I89" s="57"/>
      <c r="J89" s="67"/>
      <c r="K89" s="57"/>
      <c r="L89" s="57"/>
      <c r="M89" s="57"/>
      <c r="N89" s="57"/>
      <c r="O89" s="57"/>
      <c r="P89" s="57"/>
      <c r="Q89" s="57"/>
      <c r="R89" s="57"/>
      <c r="S89" s="57"/>
      <c r="T89" s="57"/>
      <c r="U89" s="57"/>
      <c r="V89" s="67"/>
      <c r="W89" s="67"/>
      <c r="Y89" s="67"/>
    </row>
    <row r="90" spans="1:25" ht="18.75">
      <c r="A90" s="57"/>
      <c r="B90" s="57"/>
      <c r="C90" s="57"/>
      <c r="D90" s="57"/>
      <c r="E90" s="57"/>
      <c r="G90" s="57"/>
      <c r="H90" s="57"/>
      <c r="I90" s="57"/>
      <c r="J90" s="67"/>
      <c r="K90" s="57"/>
      <c r="L90" s="57"/>
      <c r="M90" s="57"/>
      <c r="N90" s="57"/>
      <c r="O90" s="57"/>
      <c r="P90" s="57"/>
      <c r="Q90" s="57"/>
      <c r="R90" s="57"/>
      <c r="S90" s="57"/>
      <c r="T90" s="57"/>
      <c r="U90" s="57"/>
      <c r="V90" s="67"/>
      <c r="W90" s="67"/>
      <c r="Y90" s="67"/>
    </row>
    <row r="91" spans="1:25" ht="18.75">
      <c r="A91" s="57"/>
      <c r="B91" s="57"/>
      <c r="C91" s="57"/>
      <c r="D91" s="57"/>
      <c r="E91" s="57"/>
      <c r="G91" s="57"/>
      <c r="H91" s="57"/>
      <c r="I91" s="57"/>
      <c r="J91" s="67"/>
      <c r="K91" s="57"/>
      <c r="L91" s="57"/>
      <c r="M91" s="57"/>
      <c r="N91" s="57"/>
      <c r="O91" s="57"/>
      <c r="P91" s="57"/>
      <c r="Q91" s="57"/>
      <c r="R91" s="57"/>
      <c r="S91" s="57"/>
      <c r="T91" s="57"/>
      <c r="U91" s="57"/>
      <c r="V91" s="67"/>
      <c r="W91" s="67"/>
      <c r="Y91" s="67"/>
    </row>
    <row r="92" spans="1:25" ht="18.75">
      <c r="A92" s="57"/>
      <c r="B92" s="57"/>
      <c r="C92" s="57"/>
      <c r="D92" s="57"/>
      <c r="E92" s="57"/>
      <c r="G92" s="57"/>
      <c r="H92" s="57"/>
      <c r="I92" s="57"/>
      <c r="J92" s="67"/>
      <c r="K92" s="57"/>
      <c r="L92" s="57"/>
      <c r="M92" s="57"/>
      <c r="N92" s="57"/>
      <c r="O92" s="57"/>
      <c r="P92" s="57"/>
      <c r="Q92" s="57"/>
      <c r="R92" s="57"/>
      <c r="S92" s="57"/>
      <c r="T92" s="57"/>
      <c r="U92" s="57"/>
      <c r="V92" s="67"/>
      <c r="W92" s="67"/>
      <c r="Y92" s="67"/>
    </row>
    <row r="93" spans="1:25" ht="18.75">
      <c r="A93" s="57"/>
      <c r="B93" s="57"/>
      <c r="C93" s="57"/>
      <c r="D93" s="57"/>
      <c r="E93" s="57"/>
      <c r="G93" s="57"/>
      <c r="H93" s="57"/>
      <c r="I93" s="57"/>
      <c r="J93" s="67"/>
      <c r="K93" s="57"/>
      <c r="L93" s="57"/>
      <c r="M93" s="57"/>
      <c r="N93" s="57"/>
      <c r="O93" s="57"/>
      <c r="P93" s="57"/>
      <c r="Q93" s="57"/>
      <c r="R93" s="57"/>
      <c r="S93" s="57"/>
      <c r="T93" s="57"/>
      <c r="U93" s="57"/>
      <c r="V93" s="67"/>
      <c r="W93" s="67"/>
      <c r="Y93" s="67"/>
    </row>
    <row r="94" spans="1:25" ht="18.75">
      <c r="A94" s="57"/>
      <c r="B94" s="57"/>
      <c r="C94" s="57"/>
      <c r="D94" s="57"/>
      <c r="E94" s="57"/>
      <c r="G94" s="57"/>
      <c r="H94" s="57"/>
      <c r="I94" s="57"/>
      <c r="J94" s="67"/>
      <c r="K94" s="57"/>
      <c r="L94" s="57"/>
      <c r="M94" s="57"/>
      <c r="N94" s="57"/>
      <c r="O94" s="57"/>
      <c r="P94" s="57"/>
      <c r="Q94" s="57"/>
      <c r="R94" s="57"/>
      <c r="S94" s="57"/>
      <c r="T94" s="57"/>
      <c r="U94" s="57"/>
      <c r="V94" s="67"/>
      <c r="W94" s="67"/>
      <c r="Y94" s="67"/>
    </row>
    <row r="95" spans="1:25" ht="18.75">
      <c r="A95" s="57"/>
      <c r="B95" s="57"/>
      <c r="C95" s="57"/>
      <c r="D95" s="57"/>
      <c r="E95" s="57"/>
      <c r="G95" s="57"/>
      <c r="H95" s="57"/>
      <c r="I95" s="57"/>
      <c r="J95" s="67"/>
      <c r="K95" s="57"/>
      <c r="L95" s="57"/>
      <c r="M95" s="57"/>
      <c r="N95" s="57"/>
      <c r="O95" s="57"/>
      <c r="P95" s="57"/>
      <c r="Q95" s="57"/>
      <c r="R95" s="57"/>
      <c r="S95" s="57"/>
      <c r="T95" s="57"/>
      <c r="U95" s="57"/>
      <c r="V95" s="67"/>
      <c r="W95" s="67"/>
      <c r="Y95" s="67"/>
    </row>
    <row r="96" spans="1:25" ht="18.75">
      <c r="A96" s="57"/>
      <c r="B96" s="57"/>
      <c r="C96" s="57"/>
      <c r="D96" s="57"/>
      <c r="E96" s="57"/>
      <c r="G96" s="57"/>
      <c r="H96" s="57"/>
      <c r="I96" s="57"/>
      <c r="J96" s="67"/>
      <c r="K96" s="57"/>
      <c r="L96" s="57"/>
      <c r="M96" s="57"/>
      <c r="N96" s="57"/>
      <c r="O96" s="57"/>
      <c r="P96" s="57"/>
      <c r="Q96" s="57"/>
      <c r="R96" s="57"/>
      <c r="S96" s="57"/>
      <c r="T96" s="57"/>
      <c r="U96" s="57"/>
      <c r="V96" s="67"/>
      <c r="W96" s="67"/>
      <c r="Y96" s="67"/>
    </row>
    <row r="97" spans="1:25" ht="18.75">
      <c r="A97" s="57"/>
      <c r="B97" s="57"/>
      <c r="C97" s="57"/>
      <c r="D97" s="57"/>
      <c r="E97" s="57"/>
      <c r="G97" s="57"/>
      <c r="H97" s="57"/>
      <c r="I97" s="57"/>
      <c r="J97" s="67"/>
      <c r="K97" s="57"/>
      <c r="L97" s="57"/>
      <c r="M97" s="57"/>
      <c r="N97" s="57"/>
      <c r="O97" s="57"/>
      <c r="P97" s="57"/>
      <c r="Q97" s="57"/>
      <c r="R97" s="57"/>
      <c r="S97" s="57"/>
      <c r="T97" s="57"/>
      <c r="U97" s="57"/>
      <c r="V97" s="67"/>
      <c r="W97" s="67"/>
      <c r="Y97" s="67"/>
    </row>
    <row r="98" spans="1:25" ht="18.75">
      <c r="A98" s="57"/>
      <c r="B98" s="57"/>
      <c r="C98" s="57"/>
      <c r="D98" s="57"/>
      <c r="E98" s="57"/>
      <c r="G98" s="57"/>
      <c r="H98" s="57"/>
      <c r="I98" s="57"/>
      <c r="J98" s="67"/>
      <c r="K98" s="57"/>
      <c r="L98" s="57"/>
      <c r="M98" s="57"/>
      <c r="N98" s="57"/>
      <c r="O98" s="57"/>
      <c r="P98" s="57"/>
      <c r="Q98" s="57"/>
      <c r="R98" s="57"/>
      <c r="S98" s="57"/>
      <c r="T98" s="57"/>
      <c r="U98" s="57"/>
      <c r="V98" s="67"/>
      <c r="W98" s="67"/>
      <c r="Y98" s="67"/>
    </row>
    <row r="99" spans="1:25" ht="18.75">
      <c r="A99" s="57"/>
      <c r="B99" s="57"/>
      <c r="C99" s="57"/>
      <c r="D99" s="57"/>
      <c r="E99" s="57"/>
      <c r="G99" s="57"/>
      <c r="H99" s="57"/>
      <c r="I99" s="57"/>
      <c r="J99" s="67"/>
      <c r="K99" s="57"/>
      <c r="L99" s="57"/>
      <c r="M99" s="57"/>
      <c r="N99" s="57"/>
      <c r="O99" s="57"/>
      <c r="P99" s="57"/>
      <c r="Q99" s="57"/>
      <c r="R99" s="57"/>
      <c r="S99" s="57"/>
      <c r="T99" s="57"/>
      <c r="U99" s="57"/>
      <c r="V99" s="67"/>
      <c r="W99" s="67"/>
      <c r="Y99" s="67"/>
    </row>
    <row r="100" spans="1:25" ht="18.75">
      <c r="A100" s="57"/>
      <c r="B100" s="57"/>
      <c r="C100" s="57"/>
      <c r="D100" s="57"/>
      <c r="E100" s="57"/>
      <c r="G100" s="57"/>
      <c r="H100" s="57"/>
      <c r="I100" s="57"/>
      <c r="J100" s="67"/>
      <c r="K100" s="57"/>
      <c r="L100" s="57"/>
      <c r="M100" s="57"/>
      <c r="N100" s="57"/>
      <c r="O100" s="57"/>
      <c r="P100" s="57"/>
      <c r="Q100" s="57"/>
      <c r="R100" s="57"/>
      <c r="S100" s="57"/>
      <c r="T100" s="57"/>
      <c r="U100" s="57"/>
      <c r="V100" s="67"/>
      <c r="W100" s="67"/>
      <c r="Y100" s="67"/>
    </row>
  </sheetData>
  <sheetProtection/>
  <mergeCells count="60">
    <mergeCell ref="X6:X10"/>
    <mergeCell ref="Y6:Y10"/>
    <mergeCell ref="B81:E81"/>
    <mergeCell ref="P1:W1"/>
    <mergeCell ref="P2:W2"/>
    <mergeCell ref="P4:W4"/>
    <mergeCell ref="P5:W5"/>
    <mergeCell ref="M65:W65"/>
    <mergeCell ref="N66:W66"/>
    <mergeCell ref="O81:W81"/>
    <mergeCell ref="W6:W10"/>
    <mergeCell ref="H7:H10"/>
    <mergeCell ref="I7:Q7"/>
    <mergeCell ref="R7:R10"/>
    <mergeCell ref="I8:I10"/>
    <mergeCell ref="J8:Q8"/>
    <mergeCell ref="J9:J10"/>
    <mergeCell ref="H6:R6"/>
    <mergeCell ref="V6:V10"/>
    <mergeCell ref="T6:T10"/>
    <mergeCell ref="A4:D4"/>
    <mergeCell ref="A2:D2"/>
    <mergeCell ref="A3:D3"/>
    <mergeCell ref="Q9:Q10"/>
    <mergeCell ref="E3:O3"/>
    <mergeCell ref="O9:O10"/>
    <mergeCell ref="L9:L10"/>
    <mergeCell ref="M9:M10"/>
    <mergeCell ref="N9:N10"/>
    <mergeCell ref="F6:F10"/>
    <mergeCell ref="E1:O1"/>
    <mergeCell ref="E2:O2"/>
    <mergeCell ref="A6:B10"/>
    <mergeCell ref="A11:B11"/>
    <mergeCell ref="G6:G10"/>
    <mergeCell ref="D7:E8"/>
    <mergeCell ref="D9:D10"/>
    <mergeCell ref="C6:E6"/>
    <mergeCell ref="C7:C10"/>
    <mergeCell ref="A1:C1"/>
    <mergeCell ref="Q67:U67"/>
    <mergeCell ref="U6:U10"/>
    <mergeCell ref="P9:P10"/>
    <mergeCell ref="E9:E10"/>
    <mergeCell ref="S6:S10"/>
    <mergeCell ref="B66:E66"/>
    <mergeCell ref="B67:D67"/>
    <mergeCell ref="A12:B12"/>
    <mergeCell ref="K9:K10"/>
    <mergeCell ref="A65:E65"/>
    <mergeCell ref="B76:O76"/>
    <mergeCell ref="B77:O77"/>
    <mergeCell ref="B78:O78"/>
    <mergeCell ref="K69:T69"/>
    <mergeCell ref="K70:T70"/>
    <mergeCell ref="K71:T71"/>
    <mergeCell ref="A69:E69"/>
    <mergeCell ref="A70:E70"/>
    <mergeCell ref="B71:D71"/>
    <mergeCell ref="B75:O75"/>
  </mergeCells>
  <printOptions/>
  <pageMargins left="0" right="0" top="0.2362204724409449" bottom="0.35433070866141736" header="0.1968503937007874" footer="0.1968503937007874"/>
  <pageSetup horizontalDpi="600" verticalDpi="600" orientation="landscape" paperSize="9" r:id="rId2"/>
  <headerFooter alignWithMargins="0">
    <oddFooter>&amp;R[Page]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Dai Loi</cp:lastModifiedBy>
  <cp:lastPrinted>2017-09-17T07:52:31Z</cp:lastPrinted>
  <dcterms:created xsi:type="dcterms:W3CDTF">2004-03-07T02:36:29Z</dcterms:created>
  <dcterms:modified xsi:type="dcterms:W3CDTF">2017-09-17T07:52:50Z</dcterms:modified>
  <cp:category/>
  <cp:version/>
  <cp:contentType/>
  <cp:contentStatus/>
</cp:coreProperties>
</file>